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Hoja1" sheetId="1" r:id="rId1"/>
    <sheet name="PROYECCION GASTOS" sheetId="3" r:id="rId2"/>
    <sheet name="Hoja2" sheetId="4" r:id="rId3"/>
    <sheet name="Hoja3" sheetId="5" r:id="rId4"/>
    <sheet name="Hoja4" sheetId="6" r:id="rId5"/>
    <sheet name="Hoja5" sheetId="7" r:id="rId6"/>
    <sheet name="Hoja6" sheetId="8" r:id="rId7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5"/>
  <c r="E39"/>
  <c r="G39"/>
  <c r="G41" s="1"/>
  <c r="G44" i="4"/>
  <c r="G43"/>
  <c r="G40" i="5"/>
  <c r="F18"/>
  <c r="G8"/>
  <c r="G9"/>
  <c r="G11"/>
  <c r="G14"/>
  <c r="G15"/>
  <c r="G16"/>
  <c r="G17"/>
  <c r="G18"/>
  <c r="G19"/>
  <c r="G20"/>
  <c r="G22"/>
  <c r="G23"/>
  <c r="G24"/>
  <c r="G25"/>
  <c r="G26"/>
  <c r="G28"/>
  <c r="G29"/>
  <c r="G30"/>
  <c r="G31"/>
  <c r="G32"/>
  <c r="G33"/>
  <c r="G34"/>
  <c r="G35"/>
  <c r="G36"/>
  <c r="G37"/>
  <c r="G6"/>
  <c r="G28" i="4"/>
  <c r="F28" s="1"/>
  <c r="G25"/>
  <c r="F25" s="1"/>
  <c r="G24"/>
  <c r="F24"/>
  <c r="G23"/>
  <c r="G22"/>
  <c r="F22" s="1"/>
  <c r="G21"/>
  <c r="F21" s="1"/>
  <c r="G20"/>
  <c r="F20"/>
  <c r="G18"/>
  <c r="F18" s="1"/>
  <c r="G17"/>
  <c r="F17" s="1"/>
  <c r="G42"/>
  <c r="F42" s="1"/>
  <c r="G12"/>
  <c r="F12" s="1"/>
  <c r="G11"/>
  <c r="F11" s="1"/>
  <c r="G10"/>
  <c r="F10" s="1"/>
  <c r="G9"/>
  <c r="F9" s="1"/>
  <c r="G45" l="1"/>
  <c r="L21" i="3" l="1"/>
  <c r="F33" l="1"/>
  <c r="K21"/>
  <c r="F10" l="1"/>
  <c r="O38" l="1"/>
  <c r="L16"/>
  <c r="O22" i="8" l="1"/>
  <c r="O13"/>
  <c r="N13"/>
  <c r="N7"/>
  <c r="N8"/>
  <c r="N9"/>
  <c r="N10"/>
  <c r="N11"/>
  <c r="N6"/>
  <c r="O12"/>
  <c r="O11"/>
  <c r="O10"/>
  <c r="O9"/>
  <c r="O8"/>
  <c r="O7"/>
  <c r="O6"/>
  <c r="O21" l="1"/>
  <c r="O22" i="7"/>
  <c r="O21"/>
  <c r="O16"/>
  <c r="O15"/>
  <c r="N10"/>
  <c r="N9"/>
  <c r="O14"/>
  <c r="O13"/>
  <c r="O12"/>
  <c r="O11"/>
  <c r="O10"/>
  <c r="O9"/>
  <c r="O8"/>
  <c r="O7"/>
  <c r="O6"/>
  <c r="O5"/>
  <c r="O23" i="8" l="1"/>
  <c r="O20" i="7"/>
  <c r="G21" i="8"/>
  <c r="G20"/>
  <c r="G19"/>
  <c r="F12"/>
  <c r="F13"/>
  <c r="F11"/>
  <c r="F5"/>
  <c r="G14"/>
  <c r="G13"/>
  <c r="G12"/>
  <c r="G11"/>
  <c r="G10"/>
  <c r="G9"/>
  <c r="G8"/>
  <c r="G7"/>
  <c r="G6"/>
  <c r="G5"/>
  <c r="G4"/>
  <c r="G5" i="7"/>
  <c r="G19" s="1"/>
  <c r="G6"/>
  <c r="G4"/>
  <c r="G13"/>
  <c r="G12"/>
  <c r="G11"/>
  <c r="G10"/>
  <c r="G9"/>
  <c r="G8"/>
  <c r="G7"/>
  <c r="K28" i="6" l="1"/>
  <c r="K14"/>
  <c r="D29"/>
  <c r="D22"/>
  <c r="D26"/>
  <c r="D28"/>
  <c r="D19"/>
  <c r="F36" i="3" l="1"/>
  <c r="G4" i="4" l="1"/>
  <c r="K16" i="5" l="1"/>
  <c r="I18"/>
  <c r="I15"/>
  <c r="F4" i="4" l="1"/>
  <c r="G5"/>
  <c r="G6"/>
  <c r="F6" s="1"/>
  <c r="G7"/>
  <c r="F7" s="1"/>
  <c r="G8"/>
  <c r="F8" s="1"/>
  <c r="G14"/>
  <c r="F14" s="1"/>
  <c r="G15"/>
  <c r="F15" s="1"/>
  <c r="G16"/>
  <c r="F16" s="1"/>
  <c r="G29"/>
  <c r="G30"/>
  <c r="F30" s="1"/>
  <c r="G31"/>
  <c r="G32"/>
  <c r="F32" s="1"/>
  <c r="G33"/>
  <c r="F33" s="1"/>
  <c r="G34"/>
  <c r="F34" s="1"/>
  <c r="G35"/>
  <c r="F35" s="1"/>
  <c r="G36"/>
  <c r="F36" s="1"/>
  <c r="G37"/>
  <c r="F37" s="1"/>
  <c r="G38"/>
  <c r="F38" s="1"/>
  <c r="G39"/>
  <c r="F39" s="1"/>
  <c r="G40"/>
  <c r="F40" s="1"/>
  <c r="G41"/>
  <c r="F41" s="1"/>
  <c r="F31" l="1"/>
  <c r="F5"/>
</calcChain>
</file>

<file path=xl/sharedStrings.xml><?xml version="1.0" encoding="utf-8"?>
<sst xmlns="http://schemas.openxmlformats.org/spreadsheetml/2006/main" count="343" uniqueCount="263">
  <si>
    <t>Fecha</t>
  </si>
  <si>
    <t>Sub-Total Compras RD$</t>
  </si>
  <si>
    <t>Republica Dominicana</t>
  </si>
  <si>
    <t>SERVICIO NACIONAL DE SALUD</t>
  </si>
  <si>
    <t>CANTIDAD</t>
  </si>
  <si>
    <t>DIRECTOR</t>
  </si>
  <si>
    <t>ADMINISTRADOR:</t>
  </si>
  <si>
    <t>No. Orden de Compra o Servicios</t>
  </si>
  <si>
    <t>No. De Factura Fiscal NCF</t>
  </si>
  <si>
    <t>Fuente. Financ      (FR-VS)</t>
  </si>
  <si>
    <t>Beneficiario</t>
  </si>
  <si>
    <t>Rubro</t>
  </si>
  <si>
    <t>No. Cta. Objetal del Gasto</t>
  </si>
  <si>
    <t>Compra Directa</t>
  </si>
  <si>
    <t>Compra Menor</t>
  </si>
  <si>
    <t>Comparacion de precio</t>
  </si>
  <si>
    <t>RESUMEN DE PROCESO SEGÚN MODALIDAD:</t>
  </si>
  <si>
    <t>TIPO</t>
  </si>
  <si>
    <t xml:space="preserve">TOTAL COMPRAS       </t>
  </si>
  <si>
    <r>
      <rPr>
        <b/>
        <sz val="14"/>
        <color theme="1"/>
        <rFont val="Calibri"/>
        <family val="2"/>
        <scheme val="minor"/>
      </rPr>
      <t>ESTABLECIMIENTO</t>
    </r>
    <r>
      <rPr>
        <b/>
        <sz val="12"/>
        <color theme="1"/>
        <rFont val="Calibri"/>
        <family val="2"/>
        <scheme val="minor"/>
      </rPr>
      <t>_CENTRO DE GASTROENTEROLOGIA  REGION_METROPOLITANO</t>
    </r>
  </si>
  <si>
    <t>ENC. DE COMPRAS:_</t>
  </si>
  <si>
    <t>REACTIVOS MEDICOS</t>
  </si>
  <si>
    <t>TOTAL</t>
  </si>
  <si>
    <t>TOTAL RD</t>
  </si>
  <si>
    <t>GRUPO SUEREAD (COMIDA A REQUERIMIENTO) EN O/C</t>
  </si>
  <si>
    <r>
      <t xml:space="preserve">UNIQUE REP.  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</si>
  <si>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CLINIMED </t>
  </si>
  <si>
    <t xml:space="preserve">ULTRALAB    </t>
  </si>
  <si>
    <t xml:space="preserve">ELIZABETH HERNANDEZ   </t>
  </si>
  <si>
    <t xml:space="preserve">BIONUCLEAR </t>
  </si>
  <si>
    <t>FACTURARIA</t>
  </si>
  <si>
    <t>CANT.</t>
  </si>
  <si>
    <t>DESCRIPCION</t>
  </si>
  <si>
    <t>PRECIO</t>
  </si>
  <si>
    <t>ITBIS</t>
  </si>
  <si>
    <t>PARES DE GUANTES NITRILO MEDIUM</t>
  </si>
  <si>
    <t>SUBTOTAL</t>
  </si>
  <si>
    <t>BAJANTES DE SUERO</t>
  </si>
  <si>
    <t>CATETER JELCO NO 22</t>
  </si>
  <si>
    <t>CATETER JELCO NO 20</t>
  </si>
  <si>
    <t>GORROS PARA ENFERMERAS</t>
  </si>
  <si>
    <t xml:space="preserve">GALON DESINFECTANTE SUPERIOR </t>
  </si>
  <si>
    <t>LINEA DE SUCCION RECEPTAL</t>
  </si>
  <si>
    <t>ROLLOS DE PAPEL SONY UPP 110S</t>
  </si>
  <si>
    <t>CAJAS DE PAPEL SONY UPC 21L</t>
  </si>
  <si>
    <t>TIRILLAS PARA GLUCOMETRO NIPRO P</t>
  </si>
  <si>
    <t>TERMOMETROS ORALES</t>
  </si>
  <si>
    <t>SONDAS CORFLO #12FR 55" 140CM</t>
  </si>
  <si>
    <t>SONDAS CORFLO #12FR 43" 109CM</t>
  </si>
  <si>
    <t>SONDAS CORFLO #10FR 43" 109CM</t>
  </si>
  <si>
    <t>SONDAS CORFLO #10FR 55" 140CM</t>
  </si>
  <si>
    <t>SONDAS CORFLO #8FR 55" 140CM</t>
  </si>
  <si>
    <t>SABANAS DESECHABLES AZUL 60X90</t>
  </si>
  <si>
    <t>INSUMOS MEDICOS</t>
  </si>
  <si>
    <t>MEDICAMENTOS</t>
  </si>
  <si>
    <t>ACIDO TRANEXAMICO 500MG/5ML AMPOLLAS</t>
  </si>
  <si>
    <t xml:space="preserve">FARMACO INTERNACIONAL </t>
  </si>
  <si>
    <t xml:space="preserve">BIONOVA </t>
  </si>
  <si>
    <t xml:space="preserve">SUED Y FARGESA  </t>
  </si>
  <si>
    <t>ALMACEN JOAQUIN</t>
  </si>
  <si>
    <t>AGUJAS DE BIOPSIA 18GX20CM</t>
  </si>
  <si>
    <t>AGUJAS HIPODERMICA NO. 18</t>
  </si>
  <si>
    <t>DE MATERIALES MEDICOS</t>
  </si>
  <si>
    <t>SERVIAMED</t>
  </si>
  <si>
    <t>ENEMA Y SULFATO</t>
  </si>
  <si>
    <t>MACROTECH BAJANTES Y SET CATETER</t>
  </si>
  <si>
    <t>CALEDONIA BATAS, GUANTES, GORRO</t>
  </si>
  <si>
    <t>JERINGAS, CUBRE ZAPATO</t>
  </si>
  <si>
    <t>UNIQUE REPRESENT. PELICULAS RX</t>
  </si>
  <si>
    <t>11X14 Y 14X17</t>
  </si>
  <si>
    <t xml:space="preserve">HOSPIFAR LINEA DE SUCCION Y </t>
  </si>
  <si>
    <t>DESINFECTANTE</t>
  </si>
  <si>
    <t xml:space="preserve">AYS AGUJAS, SUCCION NO.16FR </t>
  </si>
  <si>
    <t>HYAMINOL, TIRILLAS Y SABANITAS</t>
  </si>
  <si>
    <t xml:space="preserve">BANIMED  BAJANTES DE SUERO, </t>
  </si>
  <si>
    <t>MORAMI SUCCION NO.14 Y YODO</t>
  </si>
  <si>
    <t>OSIRIS AGUJAS Y JERINGAS INSULINA</t>
  </si>
  <si>
    <t>CATETER 22 Y TERMOMETRO,</t>
  </si>
  <si>
    <t>TOTAL RD$</t>
  </si>
  <si>
    <t>CEREMO ADRENALINA, BICARBONATO</t>
  </si>
  <si>
    <t>DIMETICONA, ENTEREX MESALAZINA, SUCRALFATO, LEVOLSUPIRIDE</t>
  </si>
  <si>
    <t xml:space="preserve">BANIMED (ACIDO TRANEXAMICO, </t>
  </si>
  <si>
    <t>FLUCONAZOL, SOLUCIONES SALINA)</t>
  </si>
  <si>
    <t>SUED FARGESA (TERLIPRESINA Y ESOME</t>
  </si>
  <si>
    <t>LETERAGO SERTALCOMPUESTO Y SIMPL</t>
  </si>
  <si>
    <t>PANTOPRAZOL Y HEPAMERZ</t>
  </si>
  <si>
    <t>CRISTALIA DOM. (TRIMEBUTINA)</t>
  </si>
  <si>
    <t>FARACH SPL. SALINA 1000ML 9%</t>
  </si>
  <si>
    <t>VACUNA XPRESS</t>
  </si>
  <si>
    <t>GERENFAR (LIDOCAINA)</t>
  </si>
  <si>
    <t>SUED Y FARGESA</t>
  </si>
  <si>
    <t>A REQUERIMIENTO</t>
  </si>
  <si>
    <t>ADRENALINA 1MG/ML AMPOLLAS</t>
  </si>
  <si>
    <t>DIMETICONA 200MG/5ML SUSP. FCO</t>
  </si>
  <si>
    <t>ENTEREX HEPATIC 110G SOBRES</t>
  </si>
  <si>
    <t>MULTIFLORA SOBRES</t>
  </si>
  <si>
    <t>SUCRALFATO 1G GRANULADO SOBRES</t>
  </si>
  <si>
    <t>LEVOLSUPIRIDE 25MG/2ML AMPOLLAS</t>
  </si>
  <si>
    <t>FLUCONAZOL IV INFUSION 20MG/10ML</t>
  </si>
  <si>
    <t>TRAMADOL AMPOLLAS</t>
  </si>
  <si>
    <t>SOLUCION SALINA AL 9% 500ML</t>
  </si>
  <si>
    <t>SOLUCION SALINA AL 9% 1000ML</t>
  </si>
  <si>
    <t>SOLUCION SALINA AL 45% DE 1000</t>
  </si>
  <si>
    <t>LIDOCAINA AL 2% SIN ADRENALINA 20MG</t>
  </si>
  <si>
    <t>PROPINOX SIMPLE 10MG/1ML</t>
  </si>
  <si>
    <t>PROPINOX COMPUESTO 15MG/2ML</t>
  </si>
  <si>
    <t>PANTOPRAZOL 40MG AMPOLLAS</t>
  </si>
  <si>
    <t>DESINFECTANTE SUPERIOR P/SUPERFICIE</t>
  </si>
  <si>
    <t xml:space="preserve">LINEA DE SUCCION </t>
  </si>
  <si>
    <t xml:space="preserve">ENEMA DE BARIO </t>
  </si>
  <si>
    <t>SULFATO DE BARIO DE 12ONZ</t>
  </si>
  <si>
    <t>TIRILLAS PARA GLUCOMETRO NIPRO</t>
  </si>
  <si>
    <t>SABANITAS DESECHABLES AZULES</t>
  </si>
  <si>
    <t>HYAMINOL FCO DE 16 ONZA</t>
  </si>
  <si>
    <t>SISTEMA DE SUCCION CERRADA NO. 16</t>
  </si>
  <si>
    <t>CATETER DE SUCCION NO. 14</t>
  </si>
  <si>
    <t>YODO SOLUCION</t>
  </si>
  <si>
    <t>MATERIALES MEDICOS</t>
  </si>
  <si>
    <t>BICARBONATO DE SODIO POLVO SOB.</t>
  </si>
  <si>
    <t>MESALAZINA 500MG TABLETAS</t>
  </si>
  <si>
    <t>HEPAMERZ INFUSION</t>
  </si>
  <si>
    <t>SOMATOSTATINA 0.1MG/MG AMPOLLAS</t>
  </si>
  <si>
    <t>VACUNA PARA HEPATITIS B</t>
  </si>
  <si>
    <t>BAJANTES DE SANGRE BAXTER</t>
  </si>
  <si>
    <t>BAJANTE SECUNDARIO BAXTER</t>
  </si>
  <si>
    <t>CATETER EXTENSION TIPO Y</t>
  </si>
  <si>
    <t xml:space="preserve">BAJANTES DE SUERO </t>
  </si>
  <si>
    <t>CATETER JELCO NO. 22</t>
  </si>
  <si>
    <t>JERINGUILLAS INSULINA 1CC 27 X 1/2</t>
  </si>
  <si>
    <t>CATETER JELCO NO. 16</t>
  </si>
  <si>
    <t>COMPUDONSA</t>
  </si>
  <si>
    <t>LISTADO DE ORDENES DE COMPRAS O SERVICIOS EFECTUADAS DURANTE EL MES OCTUBRE 2023</t>
  </si>
  <si>
    <t>ALMACEN</t>
  </si>
  <si>
    <t>1ER PARTIDA</t>
  </si>
  <si>
    <t>DISMINUCION</t>
  </si>
  <si>
    <t>MASTER CLEAN</t>
  </si>
  <si>
    <t>FRANKLIN TONERS</t>
  </si>
  <si>
    <t>COMERCIAL BDA MAT. GAST.</t>
  </si>
  <si>
    <t>SHELVI (PLASTICOS COCINA</t>
  </si>
  <si>
    <t>VINKY (MAT. PAPEL BAÑOS</t>
  </si>
  <si>
    <t>MATERLEX (CAMILLA Y MAT.</t>
  </si>
  <si>
    <t>CABOD MAT. LIMPIEZA</t>
  </si>
  <si>
    <t>SUMECA (CEPILLOS</t>
  </si>
  <si>
    <t>VICTOR (IMPRESOS)</t>
  </si>
  <si>
    <t xml:space="preserve">AMP PRINT (SOBRES TRIMESTRE </t>
  </si>
  <si>
    <t>PROVEEDOR</t>
  </si>
  <si>
    <t>SOL. ARTICULOS VARIOS</t>
  </si>
  <si>
    <t>AIR LIQUIDE</t>
  </si>
  <si>
    <t>SOL. OXIGENO MEDICO A UN TRIMESTRE A REQUERIMIENTO</t>
  </si>
  <si>
    <t>ULTRALAB</t>
  </si>
  <si>
    <t>SOL. REACTIVOS MEDICOS</t>
  </si>
  <si>
    <t>SUED &amp; FARGESA</t>
  </si>
  <si>
    <t>FARMACO INTERNACIONAL</t>
  </si>
  <si>
    <t>BIONUCLEAR</t>
  </si>
  <si>
    <t>ANTILLES MEDICAL</t>
  </si>
  <si>
    <t>SOL. INSTRUMENTALES MEDICOS</t>
  </si>
  <si>
    <t>ALMACEN DE SUMINISTRO TOTAL PRESPUESTADO TENTATIVA</t>
  </si>
  <si>
    <t>CRUVA INST. PORCELANA Y IMPERMEAB.</t>
  </si>
  <si>
    <t>ANTILLES (PINZAS DE ENDOSCOPIA)</t>
  </si>
  <si>
    <t>EN ORDEN</t>
  </si>
  <si>
    <t>FALTA MEDICAMENTOS Y MAT. MEDICOS</t>
  </si>
  <si>
    <t>ELIZABETH HERNANDEZ</t>
  </si>
  <si>
    <t>CLINIMED, SRL</t>
  </si>
  <si>
    <t>BIO NOVA, SRL</t>
  </si>
  <si>
    <t>UNIQUE REPRESENT.</t>
  </si>
  <si>
    <t>MASTER CLEAN FBE</t>
  </si>
  <si>
    <t>CABOD, EIRL</t>
  </si>
  <si>
    <t>VINKY COMERCIAL, SRL</t>
  </si>
  <si>
    <t>MASTERLEX</t>
  </si>
  <si>
    <t>SHELVI, SRL</t>
  </si>
  <si>
    <t>VICTOR JULIO BAUTISTA</t>
  </si>
  <si>
    <t>GESTORA DE REPUESTO</t>
  </si>
  <si>
    <t>BIO NUCLEA, SA</t>
  </si>
  <si>
    <t>LUFISA COMERCIAL, SRL</t>
  </si>
  <si>
    <t>GRUPO SUEREAD, SRL</t>
  </si>
  <si>
    <t>LEROMED PHARMA, SRL</t>
  </si>
  <si>
    <t>SOL. COMIDA A REQUERIMIENTO</t>
  </si>
  <si>
    <t>SOL. CONTROL</t>
  </si>
  <si>
    <t>SOL. TONERS</t>
  </si>
  <si>
    <t>SOL. IMPRESOS DE ARTE GRAFICO</t>
  </si>
  <si>
    <t>SOL. MAT. PLAST.</t>
  </si>
  <si>
    <t>SOL. PAPEL CAMILLA</t>
  </si>
  <si>
    <t>SOL. PAPEL DE BAÑO</t>
  </si>
  <si>
    <t>SOL. FUNDAS PLAST.</t>
  </si>
  <si>
    <t>SOL. MAT. LIMPIEZA</t>
  </si>
  <si>
    <t>CATETER JELCO NO 18</t>
  </si>
  <si>
    <t>BAJANTES SECUNDARIO DE BAXTER</t>
  </si>
  <si>
    <t>BAJANTES DE SANGRE DE BAXTER</t>
  </si>
  <si>
    <t>BAJANTES CONTINUO FLO DE BAXTER</t>
  </si>
  <si>
    <t>FUNDAS DE CAL SODADA</t>
  </si>
  <si>
    <t>ZAPATOS QUIRIRGICOS DESECHABLES</t>
  </si>
  <si>
    <t>GALONES DE GEL DE SONOGRAFIA</t>
  </si>
  <si>
    <t>CIRCUITO DE ANESTESIA DE ADULTO</t>
  </si>
  <si>
    <t>CIRCUITO DE ANESTESIA DE NIÑO</t>
  </si>
  <si>
    <t>JABON ENZIMATICO</t>
  </si>
  <si>
    <t>JERINGAS DE 10ML 21 X 1 1/2</t>
  </si>
  <si>
    <t>TUBOS DE LUBRICANTE GEL</t>
  </si>
  <si>
    <t>MASCARILLAS DESECHABLES QUIRUG.</t>
  </si>
  <si>
    <t>PERA INSUFRADORA P/ENEMA DE BARIO</t>
  </si>
  <si>
    <t>CIRCUITOS DE VENTILADOR</t>
  </si>
  <si>
    <t>CLINDAMICINA 600MG AMP. 4ML</t>
  </si>
  <si>
    <t>ESOMEPRAZOL DE 40MG VIAL</t>
  </si>
  <si>
    <t>FUROSEMIDA 20MG/2ML AMPOLLAS</t>
  </si>
  <si>
    <t>INSULINA REGULAR 100UI/ML 10ML FCO VIAL</t>
  </si>
  <si>
    <t xml:space="preserve">TABLETAS DE MEZALASINA 500MG </t>
  </si>
  <si>
    <t>MIDAZOLAM 15MG/3ML AMPOLLAS</t>
  </si>
  <si>
    <t>MEPERIDINA 100MG/2ML</t>
  </si>
  <si>
    <t>SOBRES DE MULTIFLORA</t>
  </si>
  <si>
    <t>NALOXONA INY. 0.4MG/1ML AMPOLLAS</t>
  </si>
  <si>
    <t xml:space="preserve">IOPAMIDOL 300MG FCO </t>
  </si>
  <si>
    <t>PROPINOX SIMPLE CLORHIDRATO 10MG/1ML AMPS.</t>
  </si>
  <si>
    <t>PROPINOX COMPUESTO CLORHIDRATO 15MG/2ML AMPS.</t>
  </si>
  <si>
    <t>TERLIPRESINA ACETATO 1MG FCO/VIAL</t>
  </si>
  <si>
    <t>TRIMEBUTINA 50MG/5ML AMPOLLAS</t>
  </si>
  <si>
    <t>LEVOSULPIRIDE 25MG/2ML AMPOLLAS</t>
  </si>
  <si>
    <t>VACUNAS PARA HEPATITIS B FCO/VIAL</t>
  </si>
  <si>
    <t>TRAMADOL 100MG/2ML AMPOLLAS</t>
  </si>
  <si>
    <t>SOLUCION XILITOL 5% 1000ML</t>
  </si>
  <si>
    <t>SOLUCION SALINO 0.9% FCO 500cc</t>
  </si>
  <si>
    <t>SOLUCION SALINO 0.9% FCO 100ML</t>
  </si>
  <si>
    <t>SOLUCION MIXTA 0.9% FCO 500cc</t>
  </si>
  <si>
    <t>SOLUCION SALINA 0.9% FCO 1000cc</t>
  </si>
  <si>
    <t>SOLUCION LACTATO RINGER 1000ML</t>
  </si>
  <si>
    <t>SOLUCION SALINA 0.45% 1000ML</t>
  </si>
  <si>
    <t>SOLUCION MIXTA 0.9% FCO 1000cc</t>
  </si>
  <si>
    <t>JERINGAS DE INSULINA 1CC 27G 1/2</t>
  </si>
  <si>
    <t>CRUVA CONSTRUCCIONES, SRL</t>
  </si>
  <si>
    <t>SERVICIOS VARIOS</t>
  </si>
  <si>
    <t>COMERCIAL BDA, EIRL</t>
  </si>
  <si>
    <t>MAT. Y ART. GAST. OFICINA</t>
  </si>
  <si>
    <t>HYPCO GROUP, SRL</t>
  </si>
  <si>
    <t>SOL. AIRE ACOND.</t>
  </si>
  <si>
    <t>LETERAGO, SRL</t>
  </si>
  <si>
    <t>SOL. MEDICAMENTOS VARIOS</t>
  </si>
  <si>
    <t>CEREMO, SRL</t>
  </si>
  <si>
    <t>HOSPIFAR, SRL</t>
  </si>
  <si>
    <t>CALEDONIA, SRL</t>
  </si>
  <si>
    <t>SOL. MATERIALES MEDICOS VARIOS</t>
  </si>
  <si>
    <t>SEMINSA, SA</t>
  </si>
  <si>
    <t>SOL. PAPEL ENDOSCOPIA</t>
  </si>
  <si>
    <t>MACROTECH FARMACEUTICA, SRL</t>
  </si>
  <si>
    <t>SUED &amp; FARGESA, SRL</t>
  </si>
  <si>
    <t>NG VACUNA XPRESS, SRL</t>
  </si>
  <si>
    <t>RONAJUS FARMACEUTICA, SRL</t>
  </si>
  <si>
    <t>SUPLIDORES HERSARAHALEX, SRL</t>
  </si>
  <si>
    <t>SERVIAMED DOMINICANA, SRL</t>
  </si>
  <si>
    <t>INFALAB, SRL</t>
  </si>
  <si>
    <t>BANIMED, SRL</t>
  </si>
  <si>
    <t>FARACH, SA</t>
  </si>
  <si>
    <t>PROMEDICA</t>
  </si>
  <si>
    <t>SUMECA, SRL</t>
  </si>
  <si>
    <t>MACARIO PHARMA, SRL</t>
  </si>
  <si>
    <t>CANCELADO</t>
  </si>
  <si>
    <t>CRISTALIA DOMINICANA</t>
  </si>
  <si>
    <t>OSCAR RENTA NEGRON, SA</t>
  </si>
  <si>
    <t>NO APARECE ESTA SECUENCIA EN ORDEN</t>
  </si>
  <si>
    <t>CREDIGAS</t>
  </si>
  <si>
    <t>SOL. DE GAS PROPANO</t>
  </si>
  <si>
    <t>SOL. MATERIALES DE PORCELANATO Y MAT. VARIOS</t>
  </si>
  <si>
    <t>SOL. DE ARTICULO ELECTRICO</t>
  </si>
  <si>
    <t>BIO WIN</t>
  </si>
  <si>
    <t>SOL. SANGRE CARNERO A TRES MESES</t>
  </si>
  <si>
    <t>SOL. INSTRUMENTALES MEDICOSVARIOS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</si>
</sst>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dd/mm/yyyy;@"/>
    <numFmt numFmtId="165" formatCode="#,##0.000000000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rgb="FF000000"/>
      <name val="Times New Roman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0" fontId="12" fillId="3" borderId="0">
      <alignment horizontal="center" vertical="center"/>
    </xf>
    <xf numFmtId="49" fontId="13" fillId="0" borderId="0">
      <alignment horizontal="left" vertical="center"/>
    </xf>
    <xf numFmtId="3" fontId="13" fillId="0" borderId="0">
      <alignment horizontal="right" vertical="center"/>
    </xf>
  </cellStyleXfs>
  <cellXfs count="9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/>
    <xf numFmtId="0" fontId="8" fillId="0" borderId="1" xfId="0" applyFont="1" applyFill="1" applyBorder="1" applyAlignment="1">
      <alignment horizontal="left" vertical="top" wrapText="1" indent="1"/>
    </xf>
    <xf numFmtId="0" fontId="5" fillId="2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>
      <alignment horizontal="left" vertical="top" wrapText="1" indent="3"/>
    </xf>
    <xf numFmtId="4" fontId="0" fillId="0" borderId="0" xfId="0" applyNumberFormat="1"/>
    <xf numFmtId="43" fontId="0" fillId="0" borderId="1" xfId="1" applyFont="1" applyBorder="1"/>
    <xf numFmtId="0" fontId="0" fillId="0" borderId="0" xfId="0" applyBorder="1"/>
    <xf numFmtId="0" fontId="1" fillId="0" borderId="0" xfId="0" applyFont="1" applyBorder="1" applyAlignment="1">
      <alignment horizontal="right"/>
    </xf>
    <xf numFmtId="43" fontId="0" fillId="2" borderId="1" xfId="1" applyFont="1" applyFill="1" applyBorder="1"/>
    <xf numFmtId="43" fontId="0" fillId="0" borderId="1" xfId="0" applyNumberFormat="1" applyBorder="1"/>
    <xf numFmtId="43" fontId="0" fillId="0" borderId="0" xfId="0" applyNumberFormat="1" applyBorder="1"/>
    <xf numFmtId="43" fontId="0" fillId="0" borderId="0" xfId="0" applyNumberFormat="1"/>
    <xf numFmtId="164" fontId="7" fillId="0" borderId="1" xfId="0" applyNumberFormat="1" applyFont="1" applyFill="1" applyBorder="1" applyAlignment="1">
      <alignment horizontal="center" vertical="top" shrinkToFit="1"/>
    </xf>
    <xf numFmtId="43" fontId="0" fillId="0" borderId="0" xfId="1" applyFont="1"/>
    <xf numFmtId="0" fontId="1" fillId="0" borderId="0" xfId="0" applyFont="1" applyBorder="1"/>
    <xf numFmtId="165" fontId="0" fillId="0" borderId="0" xfId="0" applyNumberFormat="1" applyBorder="1"/>
    <xf numFmtId="165" fontId="0" fillId="0" borderId="0" xfId="0" applyNumberFormat="1" applyFill="1" applyBorder="1"/>
    <xf numFmtId="0" fontId="1" fillId="0" borderId="0" xfId="0" applyFont="1"/>
    <xf numFmtId="0" fontId="0" fillId="2" borderId="1" xfId="0" applyFill="1" applyBorder="1"/>
    <xf numFmtId="0" fontId="0" fillId="2" borderId="0" xfId="0" applyFill="1"/>
    <xf numFmtId="0" fontId="14" fillId="2" borderId="0" xfId="0" applyFont="1" applyFill="1"/>
    <xf numFmtId="165" fontId="0" fillId="0" borderId="0" xfId="0" applyNumberFormat="1"/>
    <xf numFmtId="4" fontId="0" fillId="0" borderId="0" xfId="0" applyNumberFormat="1" applyFont="1" applyBorder="1" applyAlignment="1">
      <alignment horizontal="right"/>
    </xf>
    <xf numFmtId="0" fontId="15" fillId="2" borderId="1" xfId="0" applyFont="1" applyFill="1" applyBorder="1"/>
    <xf numFmtId="43" fontId="1" fillId="0" borderId="0" xfId="0" applyNumberFormat="1" applyFont="1"/>
    <xf numFmtId="43" fontId="1" fillId="0" borderId="0" xfId="1" applyFont="1"/>
    <xf numFmtId="0" fontId="1" fillId="2" borderId="0" xfId="0" applyFont="1" applyFill="1"/>
    <xf numFmtId="43" fontId="1" fillId="2" borderId="0" xfId="1" applyFont="1" applyFill="1"/>
    <xf numFmtId="0" fontId="0" fillId="0" borderId="0" xfId="0"/>
    <xf numFmtId="0" fontId="11" fillId="2" borderId="1" xfId="0" applyFont="1" applyFill="1" applyBorder="1"/>
    <xf numFmtId="0" fontId="1" fillId="2" borderId="1" xfId="0" applyFont="1" applyFill="1" applyBorder="1"/>
    <xf numFmtId="43" fontId="1" fillId="2" borderId="1" xfId="0" applyNumberFormat="1" applyFont="1" applyFill="1" applyBorder="1"/>
    <xf numFmtId="43" fontId="11" fillId="2" borderId="1" xfId="1" applyFont="1" applyFill="1" applyBorder="1"/>
    <xf numFmtId="0" fontId="14" fillId="2" borderId="1" xfId="0" applyFont="1" applyFill="1" applyBorder="1"/>
    <xf numFmtId="0" fontId="1" fillId="0" borderId="1" xfId="0" applyFont="1" applyBorder="1"/>
    <xf numFmtId="43" fontId="1" fillId="0" borderId="1" xfId="1" applyFont="1" applyBorder="1"/>
    <xf numFmtId="43" fontId="2" fillId="2" borderId="1" xfId="1" applyFont="1" applyFill="1" applyBorder="1"/>
    <xf numFmtId="0" fontId="0" fillId="0" borderId="1" xfId="0" applyFill="1" applyBorder="1"/>
    <xf numFmtId="43" fontId="16" fillId="0" borderId="1" xfId="1" applyFont="1" applyBorder="1"/>
    <xf numFmtId="43" fontId="1" fillId="2" borderId="0" xfId="0" applyNumberFormat="1" applyFont="1" applyFill="1"/>
    <xf numFmtId="0" fontId="2" fillId="0" borderId="1" xfId="0" applyFont="1" applyBorder="1"/>
    <xf numFmtId="0" fontId="17" fillId="0" borderId="1" xfId="0" applyFont="1" applyBorder="1"/>
    <xf numFmtId="43" fontId="17" fillId="0" borderId="1" xfId="1" applyFont="1" applyBorder="1"/>
    <xf numFmtId="43" fontId="2" fillId="0" borderId="1" xfId="1" applyFont="1" applyBorder="1"/>
    <xf numFmtId="0" fontId="17" fillId="4" borderId="1" xfId="0" applyFont="1" applyFill="1" applyBorder="1"/>
    <xf numFmtId="43" fontId="17" fillId="4" borderId="1" xfId="1" applyFont="1" applyFill="1" applyBorder="1"/>
    <xf numFmtId="0" fontId="0" fillId="0" borderId="1" xfId="0" applyFont="1" applyBorder="1"/>
    <xf numFmtId="43" fontId="10" fillId="0" borderId="1" xfId="1" applyFont="1" applyBorder="1"/>
    <xf numFmtId="43" fontId="0" fillId="0" borderId="1" xfId="0" applyNumberFormat="1" applyFont="1" applyBorder="1"/>
    <xf numFmtId="43" fontId="0" fillId="0" borderId="0" xfId="1" applyFont="1" applyBorder="1"/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7" fillId="0" borderId="0" xfId="0" applyNumberFormat="1" applyFont="1" applyFill="1" applyBorder="1" applyAlignment="1">
      <alignment horizontal="right" vertical="top" shrinkToFit="1"/>
    </xf>
    <xf numFmtId="43" fontId="0" fillId="2" borderId="0" xfId="1" applyFont="1" applyFill="1" applyBorder="1"/>
    <xf numFmtId="0" fontId="4" fillId="0" borderId="0" xfId="0" applyFont="1" applyBorder="1" applyAlignment="1">
      <alignment horizontal="center"/>
    </xf>
    <xf numFmtId="0" fontId="0" fillId="0" borderId="0" xfId="0" applyFont="1" applyBorder="1"/>
    <xf numFmtId="43" fontId="0" fillId="2" borderId="0" xfId="1" applyFont="1" applyFill="1"/>
    <xf numFmtId="0" fontId="1" fillId="2" borderId="0" xfId="0" applyFont="1" applyFill="1" applyBorder="1"/>
    <xf numFmtId="0" fontId="0" fillId="2" borderId="0" xfId="0" applyFill="1" applyBorder="1"/>
    <xf numFmtId="43" fontId="1" fillId="2" borderId="0" xfId="0" applyNumberFormat="1" applyFont="1" applyFill="1" applyBorder="1"/>
    <xf numFmtId="43" fontId="1" fillId="2" borderId="0" xfId="1" applyFont="1" applyFill="1" applyBorder="1"/>
    <xf numFmtId="0" fontId="0" fillId="4" borderId="1" xfId="0" applyFill="1" applyBorder="1"/>
    <xf numFmtId="43" fontId="0" fillId="4" borderId="1" xfId="1" applyFont="1" applyFill="1" applyBorder="1"/>
    <xf numFmtId="43" fontId="1" fillId="4" borderId="0" xfId="0" applyNumberFormat="1" applyFont="1" applyFill="1"/>
    <xf numFmtId="43" fontId="16" fillId="4" borderId="1" xfId="1" applyFont="1" applyFill="1" applyBorder="1"/>
    <xf numFmtId="0" fontId="1" fillId="4" borderId="1" xfId="0" applyFont="1" applyFill="1" applyBorder="1"/>
    <xf numFmtId="43" fontId="1" fillId="4" borderId="0" xfId="1" applyFont="1" applyFill="1"/>
    <xf numFmtId="43" fontId="10" fillId="4" borderId="1" xfId="1" applyFont="1" applyFill="1" applyBorder="1"/>
    <xf numFmtId="43" fontId="1" fillId="0" borderId="1" xfId="0" applyNumberFormat="1" applyFont="1" applyBorder="1"/>
    <xf numFmtId="0" fontId="15" fillId="0" borderId="1" xfId="0" applyFont="1" applyBorder="1"/>
    <xf numFmtId="43" fontId="15" fillId="0" borderId="1" xfId="1" applyFont="1" applyBorder="1"/>
    <xf numFmtId="43" fontId="15" fillId="0" borderId="1" xfId="0" applyNumberFormat="1" applyFont="1" applyBorder="1"/>
    <xf numFmtId="0" fontId="15" fillId="0" borderId="1" xfId="0" applyFont="1" applyFill="1" applyBorder="1"/>
    <xf numFmtId="0" fontId="18" fillId="0" borderId="1" xfId="0" applyFont="1" applyFill="1" applyBorder="1" applyAlignment="1">
      <alignment horizontal="left" vertical="top" wrapText="1" indent="1"/>
    </xf>
    <xf numFmtId="164" fontId="7" fillId="0" borderId="4" xfId="0" applyNumberFormat="1" applyFont="1" applyFill="1" applyBorder="1" applyAlignment="1">
      <alignment horizontal="center" vertical="top" shrinkToFit="1"/>
    </xf>
    <xf numFmtId="0" fontId="9" fillId="0" borderId="4" xfId="0" applyFont="1" applyFill="1" applyBorder="1" applyAlignment="1">
      <alignment horizontal="left" vertical="top" wrapText="1" indent="3"/>
    </xf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5">
    <cellStyle name="BodyStyle" xfId="3"/>
    <cellStyle name="HeaderStyle" xfId="2"/>
    <cellStyle name="Millares" xfId="1" builtinId="3"/>
    <cellStyle name="Normal" xfId="0" builtinId="0"/>
    <cellStyle name="Numeric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800101</xdr:colOff>
      <xdr:row>0</xdr:row>
      <xdr:rowOff>19050</xdr:rowOff>
    </xdr:from>
    <xdr:to>
      <xdr:col>2</xdr:col>
      <xdr:colOff>582467</xdr:colOff>
      <xdr:row>4</xdr:row>
      <xdr:rowOff>41188</xdr:rowOff>
    </xdr:to>
    <xdr:pic>
      <xdr:nvPicPr>
        <xdr:cNvPr id="3" name="Picture 2" descr="C:\Users\jmendez\Desktop\untitled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1" y="19050"/>
          <a:ext cx="1420666" cy="831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409576</xdr:colOff>
      <xdr:row>0</xdr:row>
      <xdr:rowOff>0</xdr:rowOff>
    </xdr:from>
    <xdr:to>
      <xdr:col>6</xdr:col>
      <xdr:colOff>1009651</xdr:colOff>
      <xdr:row>4</xdr:row>
      <xdr:rowOff>28575</xdr:rowOff>
    </xdr:to>
    <xdr:pic>
      <xdr:nvPicPr>
        <xdr:cNvPr id="4" name="20 Imagen" descr="C:\Users\jmendez\Desktop\imagesLNAEX29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24476" y="0"/>
          <a:ext cx="20193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80"/>
  <sheetViews>
    <sheetView tabSelected="1" zoomScaleNormal="100" workbookViewId="0">
      <selection activeCell="I7" sqref="I7"/>
    </sheetView>
  </sheetViews>
  <sheetFormatPr baseColWidth="10" defaultRowHeight="15"/>
  <cols>
    <col min="1" max="1" width="13.140625" customWidth="1"/>
    <col min="2" max="2" width="11.42578125" style="9" customWidth="1"/>
    <col min="3" max="3" width="10.85546875" customWidth="1"/>
    <col min="4" max="4" width="9.28515625" style="3" customWidth="1"/>
    <col min="5" max="5" width="29" customWidth="1"/>
    <col min="6" max="6" width="21.28515625" customWidth="1"/>
    <col min="7" max="7" width="18" customWidth="1"/>
    <col min="8" max="8" width="19" bestFit="1" customWidth="1"/>
    <col min="9" max="10" width="13.140625" bestFit="1" customWidth="1"/>
  </cols>
  <sheetData>
    <row r="3" spans="1:10">
      <c r="A3" s="94" t="s">
        <v>2</v>
      </c>
      <c r="B3" s="94"/>
      <c r="C3" s="94"/>
      <c r="D3" s="94"/>
      <c r="E3" s="94"/>
      <c r="F3" s="94"/>
      <c r="G3" s="94"/>
    </row>
    <row r="4" spans="1:10" ht="18.75">
      <c r="A4" s="95" t="s">
        <v>3</v>
      </c>
      <c r="B4" s="95"/>
      <c r="C4" s="95"/>
      <c r="D4" s="95"/>
      <c r="E4" s="95"/>
      <c r="F4" s="95"/>
      <c r="G4" s="95"/>
    </row>
    <row r="5" spans="1:10" ht="18.75">
      <c r="A5" s="95" t="s">
        <v>131</v>
      </c>
      <c r="B5" s="95"/>
      <c r="C5" s="95"/>
      <c r="D5" s="95"/>
      <c r="E5" s="95"/>
      <c r="F5" s="95"/>
      <c r="G5" s="95"/>
    </row>
    <row r="6" spans="1:10" ht="18.75">
      <c r="A6" s="96" t="s">
        <v>19</v>
      </c>
      <c r="B6" s="96"/>
      <c r="C6" s="96"/>
      <c r="D6" s="96"/>
      <c r="E6" s="96"/>
      <c r="F6" s="96"/>
      <c r="G6" s="96"/>
    </row>
    <row r="7" spans="1:10" ht="94.5">
      <c r="A7" s="4" t="s">
        <v>0</v>
      </c>
      <c r="B7" s="6" t="s">
        <v>7</v>
      </c>
      <c r="C7" s="5" t="s">
        <v>8</v>
      </c>
      <c r="D7" s="5" t="s">
        <v>9</v>
      </c>
      <c r="E7" s="4" t="s">
        <v>10</v>
      </c>
      <c r="F7" s="4" t="s">
        <v>11</v>
      </c>
      <c r="G7" s="5" t="s">
        <v>12</v>
      </c>
      <c r="H7" s="16"/>
    </row>
    <row r="8" spans="1:10" ht="31.5">
      <c r="A8" s="22">
        <v>45202</v>
      </c>
      <c r="B8" s="13">
        <v>522</v>
      </c>
      <c r="C8" s="13"/>
      <c r="D8" s="2"/>
      <c r="E8" s="11" t="s">
        <v>130</v>
      </c>
      <c r="F8" s="11" t="s">
        <v>146</v>
      </c>
      <c r="G8" s="12"/>
      <c r="I8" s="21"/>
    </row>
    <row r="9" spans="1:10" ht="63">
      <c r="A9" s="22">
        <v>45202</v>
      </c>
      <c r="B9" s="13">
        <v>523</v>
      </c>
      <c r="C9" s="13"/>
      <c r="D9" s="2"/>
      <c r="E9" s="11" t="s">
        <v>147</v>
      </c>
      <c r="F9" s="11" t="s">
        <v>148</v>
      </c>
      <c r="G9" s="12"/>
    </row>
    <row r="10" spans="1:10" ht="31.5">
      <c r="A10" s="22">
        <v>45203</v>
      </c>
      <c r="B10" s="13">
        <v>524</v>
      </c>
      <c r="C10" s="13"/>
      <c r="D10" s="2"/>
      <c r="E10" s="11" t="s">
        <v>149</v>
      </c>
      <c r="F10" s="11" t="s">
        <v>150</v>
      </c>
      <c r="G10" s="12"/>
    </row>
    <row r="11" spans="1:10" ht="31.5">
      <c r="A11" s="22">
        <v>45203</v>
      </c>
      <c r="B11" s="13">
        <v>525</v>
      </c>
      <c r="C11" s="13"/>
      <c r="D11" s="2"/>
      <c r="E11" s="11" t="s">
        <v>152</v>
      </c>
      <c r="F11" s="11" t="s">
        <v>150</v>
      </c>
      <c r="G11" s="12"/>
    </row>
    <row r="12" spans="1:10" ht="31.5">
      <c r="A12" s="22">
        <v>45203</v>
      </c>
      <c r="B12" s="13">
        <v>526</v>
      </c>
      <c r="C12" s="13"/>
      <c r="D12" s="2"/>
      <c r="E12" s="11" t="s">
        <v>151</v>
      </c>
      <c r="F12" s="11" t="s">
        <v>150</v>
      </c>
      <c r="G12" s="12"/>
    </row>
    <row r="13" spans="1:10" ht="31.5">
      <c r="A13" s="22">
        <v>45203</v>
      </c>
      <c r="B13" s="13">
        <v>527</v>
      </c>
      <c r="C13" s="13"/>
      <c r="D13" s="2"/>
      <c r="E13" s="11" t="s">
        <v>153</v>
      </c>
      <c r="F13" s="11" t="s">
        <v>150</v>
      </c>
      <c r="G13" s="12"/>
      <c r="I13" s="23"/>
    </row>
    <row r="14" spans="1:10" ht="47.25">
      <c r="A14" s="22">
        <v>45203</v>
      </c>
      <c r="B14" s="13">
        <v>528</v>
      </c>
      <c r="C14" s="13"/>
      <c r="D14" s="2"/>
      <c r="E14" s="11" t="s">
        <v>154</v>
      </c>
      <c r="F14" s="11" t="s">
        <v>155</v>
      </c>
      <c r="G14" s="12"/>
      <c r="H14" s="14"/>
    </row>
    <row r="15" spans="1:10" ht="47.25">
      <c r="A15" s="22">
        <v>45204</v>
      </c>
      <c r="B15" s="13">
        <v>529</v>
      </c>
      <c r="C15" s="13"/>
      <c r="D15" s="2"/>
      <c r="E15" s="11" t="s">
        <v>175</v>
      </c>
      <c r="F15" s="11" t="s">
        <v>155</v>
      </c>
      <c r="G15" s="12"/>
    </row>
    <row r="16" spans="1:10" ht="31.5">
      <c r="A16" s="22">
        <v>45204</v>
      </c>
      <c r="B16" s="13">
        <v>530</v>
      </c>
      <c r="C16" s="13"/>
      <c r="D16" s="2"/>
      <c r="E16" s="11" t="s">
        <v>174</v>
      </c>
      <c r="F16" s="11" t="s">
        <v>176</v>
      </c>
      <c r="G16" s="12"/>
      <c r="H16" s="27"/>
      <c r="J16" s="23"/>
    </row>
    <row r="17" spans="1:10" ht="31.5">
      <c r="A17" s="22">
        <v>45204</v>
      </c>
      <c r="B17" s="13">
        <v>531</v>
      </c>
      <c r="C17" s="13"/>
      <c r="D17" s="2"/>
      <c r="E17" s="11" t="s">
        <v>173</v>
      </c>
      <c r="F17" s="11" t="s">
        <v>176</v>
      </c>
      <c r="G17" s="12"/>
      <c r="H17" s="27"/>
      <c r="J17" s="23"/>
    </row>
    <row r="18" spans="1:10" ht="15.75">
      <c r="A18" s="22">
        <v>45204</v>
      </c>
      <c r="B18" s="13">
        <v>532</v>
      </c>
      <c r="C18" s="13"/>
      <c r="D18" s="2"/>
      <c r="E18" s="11" t="s">
        <v>172</v>
      </c>
      <c r="F18" s="11" t="s">
        <v>177</v>
      </c>
      <c r="G18" s="12"/>
      <c r="J18" s="23"/>
    </row>
    <row r="19" spans="1:10" ht="15.75">
      <c r="A19" s="22">
        <v>45204</v>
      </c>
      <c r="B19" s="13">
        <v>533</v>
      </c>
      <c r="C19" s="13"/>
      <c r="D19" s="2"/>
      <c r="E19" s="11" t="s">
        <v>171</v>
      </c>
      <c r="F19" s="11" t="s">
        <v>178</v>
      </c>
      <c r="G19" s="12"/>
      <c r="J19" s="23"/>
    </row>
    <row r="20" spans="1:10" ht="47.25">
      <c r="A20" s="22">
        <v>45205</v>
      </c>
      <c r="B20" s="13">
        <v>534</v>
      </c>
      <c r="C20" s="13"/>
      <c r="D20" s="2"/>
      <c r="E20" s="11" t="s">
        <v>170</v>
      </c>
      <c r="F20" s="11" t="s">
        <v>179</v>
      </c>
      <c r="G20" s="12"/>
      <c r="J20" s="23"/>
    </row>
    <row r="21" spans="1:10" ht="15.75">
      <c r="A21" s="22">
        <v>45205</v>
      </c>
      <c r="B21" s="13">
        <v>535</v>
      </c>
      <c r="C21" s="13"/>
      <c r="D21" s="2"/>
      <c r="E21" s="11" t="s">
        <v>169</v>
      </c>
      <c r="F21" s="11" t="s">
        <v>180</v>
      </c>
      <c r="G21" s="12"/>
      <c r="J21" s="21"/>
    </row>
    <row r="22" spans="1:10" ht="31.5">
      <c r="A22" s="22">
        <v>45205</v>
      </c>
      <c r="B22" s="13">
        <v>536</v>
      </c>
      <c r="C22" s="13"/>
      <c r="D22" s="2"/>
      <c r="E22" s="11" t="s">
        <v>168</v>
      </c>
      <c r="F22" s="11" t="s">
        <v>181</v>
      </c>
      <c r="G22" s="12"/>
    </row>
    <row r="23" spans="1:10" ht="31.5">
      <c r="A23" s="22">
        <v>45205</v>
      </c>
      <c r="B23" s="13">
        <v>537</v>
      </c>
      <c r="C23" s="13"/>
      <c r="D23" s="2"/>
      <c r="E23" s="11" t="s">
        <v>167</v>
      </c>
      <c r="F23" s="11" t="s">
        <v>182</v>
      </c>
      <c r="G23" s="12"/>
    </row>
    <row r="24" spans="1:10" ht="31.5">
      <c r="A24" s="22">
        <v>45205</v>
      </c>
      <c r="B24" s="13">
        <v>538</v>
      </c>
      <c r="C24" s="13"/>
      <c r="D24" s="2"/>
      <c r="E24" s="11" t="s">
        <v>165</v>
      </c>
      <c r="F24" s="11" t="s">
        <v>183</v>
      </c>
      <c r="G24" s="12"/>
    </row>
    <row r="25" spans="1:10" ht="31.5">
      <c r="A25" s="22">
        <v>45205</v>
      </c>
      <c r="B25" s="13">
        <v>539</v>
      </c>
      <c r="C25" s="13"/>
      <c r="D25" s="2"/>
      <c r="E25" s="11" t="s">
        <v>166</v>
      </c>
      <c r="F25" s="11" t="s">
        <v>184</v>
      </c>
      <c r="G25" s="12"/>
    </row>
    <row r="26" spans="1:10" ht="31.5">
      <c r="A26" s="22">
        <v>45205</v>
      </c>
      <c r="B26" s="13">
        <v>540</v>
      </c>
      <c r="C26" s="13"/>
      <c r="D26" s="2"/>
      <c r="E26" s="11" t="s">
        <v>164</v>
      </c>
      <c r="F26" s="11" t="s">
        <v>150</v>
      </c>
      <c r="G26" s="12"/>
    </row>
    <row r="27" spans="1:10" ht="31.5">
      <c r="A27" s="22">
        <v>45205</v>
      </c>
      <c r="B27" s="13">
        <v>541</v>
      </c>
      <c r="C27" s="13"/>
      <c r="D27" s="2"/>
      <c r="E27" s="11" t="s">
        <v>163</v>
      </c>
      <c r="F27" s="11" t="s">
        <v>150</v>
      </c>
      <c r="G27" s="12"/>
    </row>
    <row r="28" spans="1:10" ht="31.5">
      <c r="A28" s="22">
        <v>45205</v>
      </c>
      <c r="B28" s="13">
        <v>542</v>
      </c>
      <c r="C28" s="13"/>
      <c r="D28" s="2"/>
      <c r="E28" s="11" t="s">
        <v>162</v>
      </c>
      <c r="F28" s="11" t="s">
        <v>150</v>
      </c>
      <c r="G28" s="12"/>
    </row>
    <row r="29" spans="1:10" ht="31.5">
      <c r="A29" s="22">
        <v>45205</v>
      </c>
      <c r="B29" s="13">
        <v>543</v>
      </c>
      <c r="C29" s="13"/>
      <c r="D29" s="2"/>
      <c r="E29" s="11" t="s">
        <v>161</v>
      </c>
      <c r="F29" s="11" t="s">
        <v>150</v>
      </c>
      <c r="G29" s="12"/>
    </row>
    <row r="30" spans="1:10" s="38" customFormat="1" ht="31.5">
      <c r="A30" s="22">
        <v>45209</v>
      </c>
      <c r="B30" s="13">
        <v>544</v>
      </c>
      <c r="C30" s="13"/>
      <c r="D30" s="2"/>
      <c r="E30" s="11" t="s">
        <v>226</v>
      </c>
      <c r="F30" s="11" t="s">
        <v>227</v>
      </c>
      <c r="G30" s="12"/>
    </row>
    <row r="31" spans="1:10" s="38" customFormat="1" ht="31.5">
      <c r="A31" s="22">
        <v>45209</v>
      </c>
      <c r="B31" s="13">
        <v>545</v>
      </c>
      <c r="C31" s="13"/>
      <c r="D31" s="2"/>
      <c r="E31" s="11" t="s">
        <v>228</v>
      </c>
      <c r="F31" s="11" t="s">
        <v>229</v>
      </c>
      <c r="G31" s="12"/>
    </row>
    <row r="32" spans="1:10" s="38" customFormat="1" ht="31.5">
      <c r="A32" s="22">
        <v>45209</v>
      </c>
      <c r="B32" s="13">
        <v>546</v>
      </c>
      <c r="C32" s="13"/>
      <c r="D32" s="2"/>
      <c r="E32" s="11" t="s">
        <v>230</v>
      </c>
      <c r="F32" s="11" t="s">
        <v>231</v>
      </c>
      <c r="G32" s="12"/>
    </row>
    <row r="33" spans="1:7" s="38" customFormat="1" ht="47.25">
      <c r="A33" s="22">
        <v>45210</v>
      </c>
      <c r="B33" s="13">
        <v>547</v>
      </c>
      <c r="C33" s="13"/>
      <c r="D33" s="2"/>
      <c r="E33" s="11" t="s">
        <v>232</v>
      </c>
      <c r="F33" s="11" t="s">
        <v>233</v>
      </c>
      <c r="G33" s="12"/>
    </row>
    <row r="34" spans="1:7" s="38" customFormat="1" ht="31.5">
      <c r="A34" s="22"/>
      <c r="B34" s="13">
        <v>548</v>
      </c>
      <c r="C34" s="13"/>
      <c r="D34" s="2"/>
      <c r="E34" s="85" t="s">
        <v>255</v>
      </c>
      <c r="F34" s="11"/>
      <c r="G34" s="12"/>
    </row>
    <row r="35" spans="1:7" s="38" customFormat="1" ht="31.5">
      <c r="A35" s="22"/>
      <c r="B35" s="13">
        <v>549</v>
      </c>
      <c r="C35" s="13"/>
      <c r="D35" s="2"/>
      <c r="E35" s="85" t="s">
        <v>255</v>
      </c>
      <c r="F35" s="11"/>
      <c r="G35" s="12"/>
    </row>
    <row r="36" spans="1:7" s="38" customFormat="1" ht="47.25">
      <c r="A36" s="22">
        <v>45210</v>
      </c>
      <c r="B36" s="13">
        <v>550</v>
      </c>
      <c r="C36" s="13"/>
      <c r="D36" s="2"/>
      <c r="E36" s="11" t="s">
        <v>234</v>
      </c>
      <c r="F36" s="11" t="s">
        <v>233</v>
      </c>
      <c r="G36" s="12"/>
    </row>
    <row r="37" spans="1:7" s="38" customFormat="1" ht="63">
      <c r="A37" s="22">
        <v>45210</v>
      </c>
      <c r="B37" s="13">
        <v>551</v>
      </c>
      <c r="C37" s="13"/>
      <c r="D37" s="2"/>
      <c r="E37" s="11" t="s">
        <v>235</v>
      </c>
      <c r="F37" s="11" t="s">
        <v>237</v>
      </c>
      <c r="G37" s="12"/>
    </row>
    <row r="38" spans="1:7" s="38" customFormat="1" ht="63">
      <c r="A38" s="22">
        <v>45210</v>
      </c>
      <c r="B38" s="13">
        <v>552</v>
      </c>
      <c r="C38" s="13"/>
      <c r="D38" s="2"/>
      <c r="E38" s="11" t="s">
        <v>236</v>
      </c>
      <c r="F38" s="11" t="s">
        <v>237</v>
      </c>
      <c r="G38" s="12"/>
    </row>
    <row r="39" spans="1:7" s="38" customFormat="1" ht="31.5">
      <c r="A39" s="22">
        <v>45210</v>
      </c>
      <c r="B39" s="13">
        <v>553</v>
      </c>
      <c r="C39" s="13"/>
      <c r="D39" s="2"/>
      <c r="E39" s="11" t="s">
        <v>238</v>
      </c>
      <c r="F39" s="11" t="s">
        <v>239</v>
      </c>
      <c r="G39" s="12"/>
    </row>
    <row r="40" spans="1:7" s="38" customFormat="1" ht="63">
      <c r="A40" s="22">
        <v>45210</v>
      </c>
      <c r="B40" s="13">
        <v>554</v>
      </c>
      <c r="C40" s="13"/>
      <c r="D40" s="2"/>
      <c r="E40" s="11" t="s">
        <v>240</v>
      </c>
      <c r="F40" s="11" t="s">
        <v>237</v>
      </c>
      <c r="G40" s="12"/>
    </row>
    <row r="41" spans="1:7" s="38" customFormat="1" ht="47.25">
      <c r="A41" s="22">
        <v>45211</v>
      </c>
      <c r="B41" s="13">
        <v>555</v>
      </c>
      <c r="C41" s="13"/>
      <c r="D41" s="2"/>
      <c r="E41" s="11" t="s">
        <v>241</v>
      </c>
      <c r="F41" s="11" t="s">
        <v>233</v>
      </c>
      <c r="G41" s="12"/>
    </row>
    <row r="42" spans="1:7" s="38" customFormat="1" ht="47.25">
      <c r="A42" s="22">
        <v>45211</v>
      </c>
      <c r="B42" s="13">
        <v>556</v>
      </c>
      <c r="C42" s="13"/>
      <c r="D42" s="2"/>
      <c r="E42" s="11" t="s">
        <v>242</v>
      </c>
      <c r="F42" s="11" t="s">
        <v>233</v>
      </c>
      <c r="G42" s="12"/>
    </row>
    <row r="43" spans="1:7" s="38" customFormat="1" ht="47.25">
      <c r="A43" s="22">
        <v>45211</v>
      </c>
      <c r="B43" s="13">
        <v>557</v>
      </c>
      <c r="C43" s="13"/>
      <c r="D43" s="2"/>
      <c r="E43" s="11" t="s">
        <v>243</v>
      </c>
      <c r="F43" s="11" t="s">
        <v>233</v>
      </c>
      <c r="G43" s="12"/>
    </row>
    <row r="44" spans="1:7" s="38" customFormat="1" ht="31.5">
      <c r="A44" s="22">
        <v>45212</v>
      </c>
      <c r="B44" s="13">
        <v>558</v>
      </c>
      <c r="C44" s="13"/>
      <c r="D44" s="2"/>
      <c r="E44" s="11" t="s">
        <v>244</v>
      </c>
      <c r="F44" s="11" t="s">
        <v>146</v>
      </c>
      <c r="G44" s="12"/>
    </row>
    <row r="45" spans="1:7" s="38" customFormat="1" ht="47.25">
      <c r="A45" s="22">
        <v>45212</v>
      </c>
      <c r="B45" s="13">
        <v>559</v>
      </c>
      <c r="C45" s="13"/>
      <c r="D45" s="2"/>
      <c r="E45" s="11" t="s">
        <v>245</v>
      </c>
      <c r="F45" s="11" t="s">
        <v>233</v>
      </c>
      <c r="G45" s="12"/>
    </row>
    <row r="46" spans="1:7" s="38" customFormat="1" ht="47.25">
      <c r="A46" s="22">
        <v>45212</v>
      </c>
      <c r="B46" s="13">
        <v>560</v>
      </c>
      <c r="C46" s="13"/>
      <c r="D46" s="2"/>
      <c r="E46" s="11" t="s">
        <v>246</v>
      </c>
      <c r="F46" s="11" t="s">
        <v>233</v>
      </c>
      <c r="G46" s="12"/>
    </row>
    <row r="47" spans="1:7" s="38" customFormat="1" ht="47.25">
      <c r="A47" s="22">
        <v>45212</v>
      </c>
      <c r="B47" s="13">
        <v>561</v>
      </c>
      <c r="C47" s="13"/>
      <c r="D47" s="2"/>
      <c r="E47" s="11" t="s">
        <v>247</v>
      </c>
      <c r="F47" s="11" t="s">
        <v>233</v>
      </c>
      <c r="G47" s="12"/>
    </row>
    <row r="48" spans="1:7" s="38" customFormat="1" ht="47.25">
      <c r="A48" s="22">
        <v>45212</v>
      </c>
      <c r="B48" s="13">
        <v>562</v>
      </c>
      <c r="C48" s="13"/>
      <c r="D48" s="2"/>
      <c r="E48" s="11" t="s">
        <v>248</v>
      </c>
      <c r="F48" s="11" t="s">
        <v>233</v>
      </c>
      <c r="G48" s="12"/>
    </row>
    <row r="49" spans="1:8" s="38" customFormat="1" ht="63">
      <c r="A49" s="22">
        <v>45212</v>
      </c>
      <c r="B49" s="13">
        <v>563</v>
      </c>
      <c r="C49" s="13"/>
      <c r="D49" s="2"/>
      <c r="E49" s="11" t="s">
        <v>244</v>
      </c>
      <c r="F49" s="11" t="s">
        <v>258</v>
      </c>
      <c r="G49" s="12"/>
    </row>
    <row r="50" spans="1:8" s="38" customFormat="1" ht="31.5">
      <c r="A50" s="22">
        <v>45212</v>
      </c>
      <c r="B50" s="13">
        <v>564</v>
      </c>
      <c r="C50" s="13"/>
      <c r="D50" s="2"/>
      <c r="E50" s="11" t="s">
        <v>230</v>
      </c>
      <c r="F50" s="11" t="s">
        <v>231</v>
      </c>
      <c r="G50" s="12"/>
    </row>
    <row r="51" spans="1:8" s="38" customFormat="1" ht="63">
      <c r="A51" s="22">
        <v>45215</v>
      </c>
      <c r="B51" s="13">
        <v>565</v>
      </c>
      <c r="C51" s="13"/>
      <c r="D51" s="2"/>
      <c r="E51" s="11" t="s">
        <v>249</v>
      </c>
      <c r="F51" s="11" t="s">
        <v>237</v>
      </c>
      <c r="G51" s="12"/>
    </row>
    <row r="52" spans="1:8" s="38" customFormat="1" ht="63">
      <c r="A52" s="22">
        <v>45215</v>
      </c>
      <c r="B52" s="13">
        <v>566</v>
      </c>
      <c r="C52" s="13"/>
      <c r="D52" s="2"/>
      <c r="E52" s="11" t="s">
        <v>250</v>
      </c>
      <c r="F52" s="11" t="s">
        <v>237</v>
      </c>
      <c r="G52" s="12"/>
    </row>
    <row r="53" spans="1:8" s="38" customFormat="1" ht="63">
      <c r="A53" s="22">
        <v>45215</v>
      </c>
      <c r="B53" s="13">
        <v>567</v>
      </c>
      <c r="C53" s="13"/>
      <c r="D53" s="2"/>
      <c r="E53" s="11" t="s">
        <v>251</v>
      </c>
      <c r="F53" s="11" t="s">
        <v>237</v>
      </c>
      <c r="G53" s="12"/>
    </row>
    <row r="54" spans="1:8" s="38" customFormat="1" ht="47.25">
      <c r="A54" s="22">
        <v>45216</v>
      </c>
      <c r="B54" s="13">
        <v>568</v>
      </c>
      <c r="C54" s="13"/>
      <c r="D54" s="2"/>
      <c r="E54" s="11" t="s">
        <v>230</v>
      </c>
      <c r="F54" s="11" t="s">
        <v>259</v>
      </c>
      <c r="G54" s="12"/>
    </row>
    <row r="55" spans="1:8" s="38" customFormat="1" ht="15.75">
      <c r="A55" s="22"/>
      <c r="B55" s="13">
        <v>569</v>
      </c>
      <c r="C55" s="13"/>
      <c r="D55" s="2"/>
      <c r="E55" s="85" t="s">
        <v>252</v>
      </c>
      <c r="F55" s="85" t="s">
        <v>252</v>
      </c>
      <c r="G55" s="12"/>
    </row>
    <row r="56" spans="1:8" s="38" customFormat="1" ht="47.25">
      <c r="A56" s="22">
        <v>45217</v>
      </c>
      <c r="B56" s="13">
        <v>570</v>
      </c>
      <c r="C56" s="13"/>
      <c r="D56" s="2"/>
      <c r="E56" s="11" t="s">
        <v>253</v>
      </c>
      <c r="F56" s="11" t="s">
        <v>233</v>
      </c>
      <c r="G56" s="12"/>
    </row>
    <row r="57" spans="1:8" s="38" customFormat="1" ht="63">
      <c r="A57" s="22">
        <v>45219</v>
      </c>
      <c r="B57" s="13">
        <v>571</v>
      </c>
      <c r="C57" s="13"/>
      <c r="D57" s="2"/>
      <c r="E57" s="11" t="s">
        <v>254</v>
      </c>
      <c r="F57" s="11" t="s">
        <v>262</v>
      </c>
      <c r="G57" s="12"/>
    </row>
    <row r="58" spans="1:8" s="38" customFormat="1" ht="31.5">
      <c r="A58" s="86">
        <v>45223</v>
      </c>
      <c r="B58" s="87">
        <v>572</v>
      </c>
      <c r="C58" s="87"/>
      <c r="D58" s="60"/>
      <c r="E58" s="11" t="s">
        <v>256</v>
      </c>
      <c r="F58" s="11" t="s">
        <v>257</v>
      </c>
      <c r="G58" s="12"/>
    </row>
    <row r="59" spans="1:8" s="38" customFormat="1" ht="47.25">
      <c r="A59" s="22">
        <v>45224</v>
      </c>
      <c r="B59" s="13">
        <v>573</v>
      </c>
      <c r="C59" s="13"/>
      <c r="D59" s="2"/>
      <c r="E59" s="11" t="s">
        <v>260</v>
      </c>
      <c r="F59" s="11" t="s">
        <v>261</v>
      </c>
      <c r="G59" s="12"/>
    </row>
    <row r="60" spans="1:8" ht="15.75">
      <c r="A60" s="88"/>
      <c r="B60" s="89"/>
      <c r="C60" s="1"/>
      <c r="D60" s="2"/>
      <c r="E60" s="1"/>
      <c r="F60" s="93" t="s">
        <v>1</v>
      </c>
      <c r="G60" s="93"/>
      <c r="H60" s="21"/>
    </row>
    <row r="61" spans="1:8" ht="15.75">
      <c r="A61" s="63"/>
      <c r="B61" s="63"/>
      <c r="C61" s="64"/>
      <c r="D61" s="61"/>
      <c r="E61" s="24"/>
      <c r="F61" s="32"/>
      <c r="G61" s="24"/>
    </row>
    <row r="62" spans="1:8" ht="15.75">
      <c r="A62" s="63"/>
      <c r="B62" s="63"/>
      <c r="C62" s="64"/>
      <c r="D62" s="61"/>
      <c r="F62" s="10" t="s">
        <v>16</v>
      </c>
      <c r="H62" s="31"/>
    </row>
    <row r="63" spans="1:8">
      <c r="A63" s="63"/>
      <c r="B63" s="63"/>
      <c r="C63" s="65"/>
      <c r="D63" s="61"/>
      <c r="F63" s="7" t="s">
        <v>17</v>
      </c>
      <c r="G63" s="7" t="s">
        <v>4</v>
      </c>
    </row>
    <row r="64" spans="1:8" ht="15.75">
      <c r="A64" s="63"/>
      <c r="B64" s="63"/>
      <c r="C64" s="64"/>
      <c r="D64" s="61"/>
      <c r="F64" s="1" t="s">
        <v>13</v>
      </c>
      <c r="G64" s="1"/>
    </row>
    <row r="65" spans="1:8" ht="15.75">
      <c r="A65" s="63"/>
      <c r="B65" s="63"/>
      <c r="C65" s="64"/>
      <c r="D65" s="61"/>
      <c r="F65" s="1" t="s">
        <v>14</v>
      </c>
      <c r="G65" s="1"/>
    </row>
    <row r="66" spans="1:8" ht="15.75">
      <c r="A66" s="63"/>
      <c r="B66" s="63"/>
      <c r="C66" s="64"/>
      <c r="D66" s="61"/>
      <c r="F66" s="1" t="s">
        <v>15</v>
      </c>
      <c r="G66" s="1"/>
    </row>
    <row r="67" spans="1:8" ht="15.75">
      <c r="A67" s="63"/>
      <c r="B67" s="63"/>
      <c r="C67" s="64"/>
      <c r="D67" s="61"/>
      <c r="F67" s="8" t="s">
        <v>18</v>
      </c>
      <c r="G67" s="1"/>
    </row>
    <row r="68" spans="1:8">
      <c r="A68" s="63"/>
      <c r="B68" s="63"/>
      <c r="C68" s="65"/>
      <c r="D68" s="61"/>
      <c r="G68" s="26"/>
      <c r="H68" s="59"/>
    </row>
    <row r="69" spans="1:8">
      <c r="A69" s="63"/>
      <c r="B69" s="63"/>
      <c r="C69" s="65"/>
      <c r="D69" s="61"/>
      <c r="G69" s="25"/>
    </row>
    <row r="70" spans="1:8">
      <c r="A70" s="62"/>
      <c r="B70" s="66"/>
      <c r="C70" s="20"/>
      <c r="D70" s="61"/>
      <c r="E70" s="16"/>
      <c r="F70" s="16"/>
      <c r="G70" s="16"/>
    </row>
    <row r="71" spans="1:8">
      <c r="A71" s="67"/>
      <c r="B71" s="63"/>
      <c r="C71" s="16"/>
      <c r="D71" s="61"/>
      <c r="F71" s="17"/>
      <c r="G71" s="16"/>
    </row>
    <row r="72" spans="1:8">
      <c r="A72" s="16"/>
      <c r="B72" s="63"/>
      <c r="C72" s="16"/>
      <c r="D72" s="61"/>
      <c r="F72" s="17"/>
      <c r="G72" s="16"/>
    </row>
    <row r="73" spans="1:8">
      <c r="A73" s="16"/>
      <c r="B73" s="63"/>
      <c r="C73" s="16"/>
      <c r="D73" s="61"/>
      <c r="F73" s="17"/>
      <c r="G73" s="16"/>
    </row>
    <row r="75" spans="1:8">
      <c r="A75" s="90"/>
      <c r="B75" s="90"/>
      <c r="C75" s="90"/>
      <c r="F75" s="90"/>
      <c r="G75" s="90"/>
    </row>
    <row r="76" spans="1:8">
      <c r="A76" s="91" t="s">
        <v>5</v>
      </c>
      <c r="B76" s="91"/>
      <c r="C76" s="91"/>
      <c r="F76" s="92" t="s">
        <v>20</v>
      </c>
      <c r="G76" s="92"/>
    </row>
    <row r="79" spans="1:8">
      <c r="D79" s="90"/>
      <c r="E79" s="90"/>
    </row>
    <row r="80" spans="1:8">
      <c r="D80" s="91" t="s">
        <v>6</v>
      </c>
      <c r="E80" s="91"/>
    </row>
  </sheetData>
  <mergeCells count="11">
    <mergeCell ref="F60:G60"/>
    <mergeCell ref="A3:G3"/>
    <mergeCell ref="A4:G4"/>
    <mergeCell ref="A5:G5"/>
    <mergeCell ref="A6:G6"/>
    <mergeCell ref="F75:G75"/>
    <mergeCell ref="D79:E79"/>
    <mergeCell ref="D80:E80"/>
    <mergeCell ref="F76:G76"/>
    <mergeCell ref="A75:C75"/>
    <mergeCell ref="A76:C76"/>
  </mergeCells>
  <pageMargins left="0.23622047244094491" right="0.23622047244094491" top="0.74803149606299213" bottom="0.74803149606299213" header="0.31496062992125984" footer="0.31496062992125984"/>
  <pageSetup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7"/>
  <sheetViews>
    <sheetView workbookViewId="0">
      <selection activeCell="G38" sqref="G38"/>
    </sheetView>
  </sheetViews>
  <sheetFormatPr baseColWidth="10" defaultRowHeight="15"/>
  <cols>
    <col min="1" max="1" width="4.85546875" customWidth="1"/>
    <col min="2" max="2" width="11.42578125" style="29"/>
    <col min="3" max="4" width="13.140625" style="29" bestFit="1" customWidth="1"/>
    <col min="5" max="5" width="16.85546875" style="29" customWidth="1"/>
    <col min="6" max="6" width="14.42578125" style="29" bestFit="1" customWidth="1"/>
    <col min="7" max="9" width="13.140625" bestFit="1" customWidth="1"/>
    <col min="10" max="10" width="29.85546875" bestFit="1" customWidth="1"/>
    <col min="11" max="11" width="13.7109375" style="23" bestFit="1" customWidth="1"/>
    <col min="12" max="12" width="14.85546875" style="23" bestFit="1" customWidth="1"/>
    <col min="15" max="15" width="13.140625" bestFit="1" customWidth="1"/>
  </cols>
  <sheetData>
    <row r="1" spans="1:12">
      <c r="A1" s="1"/>
      <c r="B1" s="28"/>
      <c r="C1" s="39" t="s">
        <v>21</v>
      </c>
      <c r="D1" s="28"/>
      <c r="E1" s="28"/>
      <c r="F1" s="18"/>
      <c r="G1" s="27" t="s">
        <v>30</v>
      </c>
    </row>
    <row r="2" spans="1:12">
      <c r="A2" s="73"/>
      <c r="B2" s="73">
        <v>1</v>
      </c>
      <c r="C2" s="73" t="s">
        <v>56</v>
      </c>
      <c r="D2" s="73"/>
      <c r="E2" s="73"/>
      <c r="F2" s="74">
        <v>222390</v>
      </c>
      <c r="G2" s="75" t="s">
        <v>159</v>
      </c>
      <c r="H2" s="38"/>
    </row>
    <row r="3" spans="1:12" ht="13.5" customHeight="1">
      <c r="A3" s="73"/>
      <c r="B3" s="73">
        <v>2</v>
      </c>
      <c r="C3" s="73" t="s">
        <v>29</v>
      </c>
      <c r="D3" s="73"/>
      <c r="E3" s="73"/>
      <c r="F3" s="74">
        <v>695619.53</v>
      </c>
      <c r="G3" s="75" t="s">
        <v>159</v>
      </c>
      <c r="H3" s="38"/>
    </row>
    <row r="4" spans="1:12">
      <c r="A4" s="1"/>
      <c r="B4" s="1">
        <v>3</v>
      </c>
      <c r="C4" s="1" t="s">
        <v>25</v>
      </c>
      <c r="D4" s="1"/>
      <c r="E4" s="1"/>
      <c r="F4" s="48">
        <v>254893.81</v>
      </c>
      <c r="G4" s="34"/>
      <c r="I4" s="21"/>
    </row>
    <row r="5" spans="1:12">
      <c r="A5" s="73"/>
      <c r="B5" s="73">
        <v>4</v>
      </c>
      <c r="C5" s="73" t="s">
        <v>27</v>
      </c>
      <c r="D5" s="73"/>
      <c r="E5" s="73"/>
      <c r="F5" s="76">
        <v>36044.300000000003</v>
      </c>
      <c r="G5" s="75" t="s">
        <v>159</v>
      </c>
      <c r="I5" s="21"/>
    </row>
    <row r="6" spans="1:12">
      <c r="A6" s="1"/>
      <c r="B6" s="1">
        <v>5</v>
      </c>
      <c r="C6" s="1" t="s">
        <v>57</v>
      </c>
      <c r="D6" s="1"/>
      <c r="E6" s="1"/>
      <c r="F6" s="48">
        <v>530310</v>
      </c>
      <c r="G6" s="34"/>
      <c r="I6" s="21"/>
    </row>
    <row r="7" spans="1:12" ht="12" customHeight="1">
      <c r="A7" s="1"/>
      <c r="B7" s="1">
        <v>6</v>
      </c>
      <c r="C7" s="1" t="s">
        <v>28</v>
      </c>
      <c r="D7" s="1"/>
      <c r="E7" s="1"/>
      <c r="F7" s="48">
        <v>401438</v>
      </c>
      <c r="G7" s="34"/>
      <c r="I7" s="21"/>
      <c r="J7" s="44" t="s">
        <v>145</v>
      </c>
      <c r="K7" s="45" t="s">
        <v>132</v>
      </c>
      <c r="L7" s="45" t="s">
        <v>134</v>
      </c>
    </row>
    <row r="8" spans="1:12" ht="11.25" customHeight="1">
      <c r="A8" s="1"/>
      <c r="B8" s="1">
        <v>7</v>
      </c>
      <c r="C8" s="1" t="s">
        <v>26</v>
      </c>
      <c r="D8" s="1"/>
      <c r="E8" s="1"/>
      <c r="F8" s="48">
        <v>162977.46</v>
      </c>
      <c r="G8" s="34"/>
      <c r="I8" s="21"/>
      <c r="J8" s="1"/>
      <c r="K8" s="45" t="s">
        <v>133</v>
      </c>
      <c r="L8" s="45"/>
    </row>
    <row r="9" spans="1:12" ht="12" customHeight="1">
      <c r="A9" s="73"/>
      <c r="B9" s="73">
        <v>8</v>
      </c>
      <c r="C9" s="73" t="s">
        <v>58</v>
      </c>
      <c r="D9" s="73"/>
      <c r="E9" s="73"/>
      <c r="F9" s="76">
        <v>110819</v>
      </c>
      <c r="G9" s="75" t="s">
        <v>159</v>
      </c>
      <c r="I9" s="21"/>
      <c r="J9" s="44" t="s">
        <v>139</v>
      </c>
      <c r="K9" s="15">
        <v>152007.01</v>
      </c>
      <c r="L9" s="15">
        <v>91989.85</v>
      </c>
    </row>
    <row r="10" spans="1:12" ht="11.25" customHeight="1">
      <c r="A10" s="1"/>
      <c r="B10" s="28"/>
      <c r="C10" s="40"/>
      <c r="D10" s="41"/>
      <c r="E10" s="39" t="s">
        <v>22</v>
      </c>
      <c r="F10" s="42">
        <f>SUM(F2:F9)</f>
        <v>2414492.1</v>
      </c>
      <c r="G10" s="34"/>
      <c r="I10" s="21"/>
      <c r="J10" s="44" t="s">
        <v>138</v>
      </c>
      <c r="K10" s="15">
        <v>156871.03</v>
      </c>
      <c r="L10" s="15">
        <v>113627.86</v>
      </c>
    </row>
    <row r="11" spans="1:12" ht="13.5" customHeight="1">
      <c r="G11" s="34"/>
      <c r="I11" s="21"/>
      <c r="J11" s="44" t="s">
        <v>135</v>
      </c>
      <c r="K11" s="15">
        <v>113085.3</v>
      </c>
      <c r="L11" s="15">
        <v>80083.649999999994</v>
      </c>
    </row>
    <row r="12" spans="1:12" ht="12" customHeight="1">
      <c r="A12" s="70"/>
      <c r="B12" s="70"/>
      <c r="C12" s="70"/>
      <c r="D12" s="70"/>
      <c r="E12" s="70"/>
      <c r="F12" s="70"/>
      <c r="G12" s="21"/>
      <c r="I12" s="23"/>
      <c r="J12" s="44" t="s">
        <v>137</v>
      </c>
      <c r="K12" s="15">
        <v>99986.9</v>
      </c>
      <c r="L12" s="15">
        <v>136728</v>
      </c>
    </row>
    <row r="13" spans="1:12" s="38" customFormat="1" ht="12" customHeight="1">
      <c r="A13" s="28"/>
      <c r="B13" s="28"/>
      <c r="C13" s="40"/>
      <c r="D13" s="41"/>
      <c r="E13" s="39"/>
      <c r="F13" s="42"/>
      <c r="G13" s="21"/>
      <c r="I13" s="23"/>
      <c r="J13" s="44" t="s">
        <v>136</v>
      </c>
      <c r="K13" s="15">
        <v>156168.28</v>
      </c>
      <c r="L13" s="15">
        <v>102070</v>
      </c>
    </row>
    <row r="14" spans="1:12" ht="13.5" customHeight="1">
      <c r="A14" s="28">
        <v>1</v>
      </c>
      <c r="B14" s="40" t="s">
        <v>24</v>
      </c>
      <c r="C14" s="28"/>
      <c r="D14" s="28"/>
      <c r="E14" s="28"/>
      <c r="F14" s="18">
        <v>997000</v>
      </c>
      <c r="G14" s="35"/>
      <c r="J14" s="44"/>
      <c r="K14" s="15">
        <v>93456</v>
      </c>
      <c r="L14" s="15"/>
    </row>
    <row r="15" spans="1:12" ht="12.75" customHeight="1">
      <c r="A15" s="73">
        <v>2</v>
      </c>
      <c r="B15" s="77" t="s">
        <v>130</v>
      </c>
      <c r="C15" s="73"/>
      <c r="D15" s="73"/>
      <c r="E15" s="73"/>
      <c r="F15" s="74">
        <v>62923</v>
      </c>
      <c r="G15" s="78" t="s">
        <v>159</v>
      </c>
      <c r="J15" s="44" t="s">
        <v>140</v>
      </c>
      <c r="K15" s="15">
        <v>59688.56</v>
      </c>
      <c r="L15" s="15">
        <v>36674</v>
      </c>
    </row>
    <row r="16" spans="1:12">
      <c r="A16" s="28">
        <v>3</v>
      </c>
      <c r="B16" s="40" t="s">
        <v>156</v>
      </c>
      <c r="C16" s="28"/>
      <c r="D16" s="28"/>
      <c r="E16" s="28"/>
      <c r="F16" s="18">
        <v>791469.55</v>
      </c>
      <c r="G16" s="35"/>
      <c r="J16" s="44" t="s">
        <v>141</v>
      </c>
      <c r="K16" s="15">
        <v>99796.14</v>
      </c>
      <c r="L16" s="15">
        <f>+K16</f>
        <v>99796.14</v>
      </c>
    </row>
    <row r="17" spans="1:13">
      <c r="A17" s="28">
        <v>4</v>
      </c>
      <c r="B17" s="40" t="s">
        <v>157</v>
      </c>
      <c r="C17" s="28"/>
      <c r="D17" s="28"/>
      <c r="E17" s="28"/>
      <c r="F17" s="18">
        <v>600000</v>
      </c>
      <c r="G17" s="35"/>
      <c r="J17" s="44" t="s">
        <v>142</v>
      </c>
      <c r="K17" s="15">
        <v>15299.17</v>
      </c>
      <c r="L17" s="15">
        <v>7649.59</v>
      </c>
    </row>
    <row r="18" spans="1:13">
      <c r="A18" s="73">
        <v>5</v>
      </c>
      <c r="B18" s="77" t="s">
        <v>158</v>
      </c>
      <c r="C18" s="77"/>
      <c r="D18" s="77"/>
      <c r="E18" s="77"/>
      <c r="F18" s="79">
        <v>75793</v>
      </c>
      <c r="G18" s="78" t="s">
        <v>159</v>
      </c>
      <c r="J18" s="44" t="s">
        <v>143</v>
      </c>
      <c r="K18" s="15">
        <v>286120.5</v>
      </c>
      <c r="L18" s="15">
        <v>129947.5</v>
      </c>
    </row>
    <row r="19" spans="1:13">
      <c r="A19" s="28">
        <v>6</v>
      </c>
      <c r="B19" s="40"/>
      <c r="C19" s="40"/>
      <c r="D19" s="40"/>
      <c r="E19" s="40"/>
      <c r="F19" s="18"/>
      <c r="G19" s="35"/>
      <c r="J19" s="44" t="s">
        <v>144</v>
      </c>
      <c r="K19" s="15">
        <v>205762.5</v>
      </c>
      <c r="L19" s="15"/>
    </row>
    <row r="20" spans="1:13">
      <c r="A20" s="28">
        <v>7</v>
      </c>
      <c r="B20" s="40" t="s">
        <v>160</v>
      </c>
      <c r="C20" s="33"/>
      <c r="D20" s="33"/>
      <c r="E20" s="33"/>
      <c r="F20" s="18"/>
      <c r="G20" s="35"/>
      <c r="J20" s="1"/>
      <c r="K20" s="15"/>
      <c r="L20" s="15"/>
    </row>
    <row r="21" spans="1:13">
      <c r="A21" s="28">
        <v>8</v>
      </c>
      <c r="B21" s="40"/>
      <c r="C21" s="33"/>
      <c r="D21" s="43"/>
      <c r="E21" s="33"/>
      <c r="F21" s="18"/>
      <c r="G21" s="35"/>
      <c r="I21" s="27"/>
      <c r="J21" s="45"/>
      <c r="K21" s="15">
        <f>SUM(K9:K20)</f>
        <v>1438241.3900000001</v>
      </c>
      <c r="L21" s="15">
        <f>SUM(L8:L20)</f>
        <v>798566.59</v>
      </c>
    </row>
    <row r="22" spans="1:13">
      <c r="A22" s="28">
        <v>9</v>
      </c>
      <c r="B22" s="40"/>
      <c r="C22" s="40"/>
      <c r="D22" s="40"/>
      <c r="E22" s="40"/>
      <c r="F22" s="18"/>
      <c r="G22" s="35"/>
      <c r="J22" s="23"/>
    </row>
    <row r="23" spans="1:13">
      <c r="A23" s="28">
        <v>10</v>
      </c>
      <c r="B23" s="40"/>
      <c r="C23" s="33"/>
      <c r="D23" s="33"/>
      <c r="E23" s="33"/>
      <c r="F23" s="18"/>
      <c r="G23" s="35"/>
      <c r="J23" s="21"/>
    </row>
    <row r="24" spans="1:13">
      <c r="A24" s="28">
        <v>11</v>
      </c>
      <c r="B24" s="40"/>
      <c r="C24" s="40"/>
      <c r="D24" s="40"/>
      <c r="E24" s="40"/>
      <c r="F24" s="18"/>
      <c r="G24" s="35"/>
      <c r="I24" s="23"/>
    </row>
    <row r="25" spans="1:13" ht="14.25" customHeight="1">
      <c r="A25" s="28">
        <v>12</v>
      </c>
      <c r="B25" s="40"/>
      <c r="C25" s="40"/>
      <c r="D25" s="40"/>
      <c r="E25" s="40"/>
      <c r="F25" s="18"/>
      <c r="G25" s="35"/>
      <c r="H25" s="23"/>
      <c r="I25" s="23"/>
      <c r="M25" s="21"/>
    </row>
    <row r="26" spans="1:13">
      <c r="A26" s="28">
        <v>13</v>
      </c>
      <c r="B26" s="40"/>
      <c r="C26" s="40"/>
      <c r="D26" s="40"/>
      <c r="E26" s="40"/>
      <c r="F26" s="18"/>
      <c r="G26" s="35"/>
      <c r="I26" s="23"/>
      <c r="M26" s="21"/>
    </row>
    <row r="27" spans="1:13">
      <c r="A27" s="28">
        <v>14</v>
      </c>
      <c r="B27" s="40"/>
      <c r="C27" s="33"/>
      <c r="D27" s="33"/>
      <c r="E27" s="33"/>
      <c r="F27" s="18"/>
      <c r="G27" s="35"/>
      <c r="H27" s="36"/>
      <c r="I27" s="23"/>
      <c r="M27" s="21"/>
    </row>
    <row r="28" spans="1:13">
      <c r="A28" s="28">
        <v>15</v>
      </c>
      <c r="B28" s="40"/>
      <c r="C28" s="33"/>
      <c r="D28" s="33"/>
      <c r="E28" s="33"/>
      <c r="F28" s="18"/>
      <c r="G28" s="35"/>
      <c r="H28" s="37"/>
      <c r="I28" s="23"/>
      <c r="M28" s="21"/>
    </row>
    <row r="29" spans="1:13">
      <c r="A29" s="28">
        <v>16</v>
      </c>
      <c r="B29" s="40"/>
      <c r="C29" s="43"/>
      <c r="D29" s="43"/>
      <c r="E29" s="43"/>
      <c r="F29" s="18"/>
      <c r="G29" s="35"/>
      <c r="H29" s="35"/>
      <c r="I29" s="23"/>
      <c r="M29" s="21"/>
    </row>
    <row r="30" spans="1:13" s="38" customFormat="1">
      <c r="A30" s="28">
        <v>17</v>
      </c>
      <c r="B30" s="40"/>
      <c r="C30" s="43"/>
      <c r="D30" s="43"/>
      <c r="E30" s="43"/>
      <c r="F30" s="18"/>
      <c r="G30" s="35"/>
      <c r="H30" s="35"/>
      <c r="I30" s="23"/>
      <c r="K30" s="23"/>
      <c r="L30" s="23"/>
      <c r="M30" s="21"/>
    </row>
    <row r="31" spans="1:13" s="38" customFormat="1">
      <c r="A31" s="28"/>
      <c r="B31" s="40"/>
      <c r="C31" s="43"/>
      <c r="D31" s="43"/>
      <c r="E31" s="43"/>
      <c r="F31" s="1"/>
      <c r="G31" s="35"/>
      <c r="H31" s="35"/>
      <c r="I31" s="23"/>
      <c r="K31" s="23"/>
      <c r="L31" s="23"/>
      <c r="M31" s="21"/>
    </row>
    <row r="32" spans="1:13">
      <c r="A32" s="28"/>
      <c r="B32" s="40"/>
      <c r="C32" s="33"/>
      <c r="D32" s="33"/>
      <c r="E32" s="33"/>
      <c r="F32" s="18"/>
      <c r="G32" s="35"/>
      <c r="H32" s="30"/>
      <c r="I32" s="23"/>
      <c r="M32" s="21"/>
    </row>
    <row r="33" spans="1:17" ht="15.75">
      <c r="A33" s="28"/>
      <c r="B33" s="28"/>
      <c r="C33" s="28"/>
      <c r="D33" s="28"/>
      <c r="E33" s="40" t="s">
        <v>23</v>
      </c>
      <c r="F33" s="46">
        <f>+F10+F14+F15+F16+F17+F18+F19+F20+F21+F22+F23+F24+F25+F26+F27+F28+F29+F30</f>
        <v>4941677.6500000004</v>
      </c>
      <c r="H33" s="21"/>
      <c r="I33" s="23"/>
      <c r="M33" s="21"/>
      <c r="N33" s="23"/>
    </row>
    <row r="34" spans="1:17">
      <c r="A34" s="29"/>
      <c r="I34" s="23"/>
      <c r="M34" s="21"/>
      <c r="N34" s="23"/>
    </row>
    <row r="35" spans="1:17">
      <c r="I35" s="23"/>
      <c r="M35" s="21"/>
    </row>
    <row r="36" spans="1:17">
      <c r="E36" s="36" t="s">
        <v>59</v>
      </c>
      <c r="F36" s="49">
        <f>+F20+F21+F22+F23+F24+F25+F26+F27+F28+F29</f>
        <v>0</v>
      </c>
      <c r="I36" s="23"/>
      <c r="M36" s="21"/>
      <c r="N36" s="21"/>
      <c r="O36" s="23">
        <v>805604</v>
      </c>
    </row>
    <row r="37" spans="1:17">
      <c r="I37" s="23"/>
      <c r="M37" s="21"/>
      <c r="O37" s="23">
        <v>254893.81</v>
      </c>
    </row>
    <row r="38" spans="1:17">
      <c r="I38" s="23"/>
      <c r="J38" s="29"/>
      <c r="K38" s="68"/>
      <c r="L38" s="68"/>
      <c r="M38" s="21"/>
      <c r="N38" s="29"/>
      <c r="O38" s="21">
        <f>SUM(O36:O37)</f>
        <v>1060497.81</v>
      </c>
    </row>
    <row r="39" spans="1:17">
      <c r="I39" s="23"/>
      <c r="J39" s="29"/>
      <c r="K39" s="68"/>
      <c r="L39" s="68"/>
      <c r="M39" s="21"/>
      <c r="N39" s="69"/>
      <c r="O39" s="70"/>
      <c r="P39" s="70"/>
      <c r="Q39" s="70"/>
    </row>
    <row r="40" spans="1:17">
      <c r="F40" s="68"/>
      <c r="I40" s="23"/>
      <c r="M40" s="21"/>
      <c r="N40" s="70"/>
      <c r="O40" s="70"/>
      <c r="P40" s="70"/>
      <c r="Q40" s="70"/>
    </row>
    <row r="41" spans="1:17">
      <c r="F41" s="68"/>
      <c r="I41" s="23"/>
      <c r="M41" s="21"/>
      <c r="N41" s="70"/>
      <c r="O41" s="70"/>
      <c r="P41" s="70"/>
      <c r="Q41" s="70"/>
    </row>
    <row r="42" spans="1:17">
      <c r="F42" s="68"/>
      <c r="I42" s="23"/>
      <c r="M42" s="21"/>
      <c r="N42" s="70"/>
      <c r="O42" s="69"/>
      <c r="P42" s="70"/>
      <c r="Q42" s="70"/>
    </row>
    <row r="43" spans="1:17">
      <c r="F43" s="68"/>
      <c r="I43" s="23"/>
      <c r="M43" s="21"/>
      <c r="N43" s="69"/>
      <c r="O43" s="70"/>
      <c r="P43" s="70"/>
      <c r="Q43" s="70"/>
    </row>
    <row r="44" spans="1:17">
      <c r="F44" s="68"/>
      <c r="I44" s="23"/>
      <c r="M44" s="21"/>
      <c r="N44" s="70"/>
      <c r="O44" s="70"/>
      <c r="P44" s="70"/>
      <c r="Q44" s="70"/>
    </row>
    <row r="45" spans="1:17">
      <c r="I45" s="23"/>
      <c r="M45" s="21"/>
      <c r="N45" s="70"/>
      <c r="O45" s="69"/>
      <c r="P45" s="70"/>
      <c r="Q45" s="69"/>
    </row>
    <row r="46" spans="1:17">
      <c r="I46" s="23"/>
      <c r="M46" s="71"/>
      <c r="N46" s="70"/>
      <c r="O46" s="69"/>
      <c r="P46" s="70"/>
      <c r="Q46" s="70"/>
    </row>
    <row r="47" spans="1:17">
      <c r="I47" s="23"/>
      <c r="M47" s="72"/>
      <c r="N47" s="70"/>
      <c r="O47" s="69"/>
      <c r="P47" s="70"/>
      <c r="Q47" s="70"/>
    </row>
    <row r="48" spans="1:17">
      <c r="I48" s="23"/>
      <c r="M48" s="71"/>
      <c r="N48" s="70"/>
      <c r="O48" s="69"/>
      <c r="P48" s="70"/>
      <c r="Q48" s="70"/>
    </row>
    <row r="49" spans="9:17">
      <c r="I49" s="23"/>
      <c r="M49" s="69"/>
      <c r="N49" s="70"/>
      <c r="O49" s="69"/>
      <c r="P49" s="70"/>
      <c r="Q49" s="70"/>
    </row>
    <row r="50" spans="9:17">
      <c r="I50" s="23"/>
      <c r="M50" s="69"/>
      <c r="N50" s="70"/>
      <c r="O50" s="69"/>
      <c r="P50" s="70"/>
      <c r="Q50" s="70"/>
    </row>
    <row r="51" spans="9:17">
      <c r="I51" s="23"/>
      <c r="M51" s="69"/>
      <c r="N51" s="70"/>
      <c r="O51" s="69"/>
      <c r="P51" s="70"/>
      <c r="Q51" s="70"/>
    </row>
    <row r="52" spans="9:17">
      <c r="I52" s="23"/>
      <c r="M52" s="69"/>
      <c r="N52" s="70"/>
      <c r="O52" s="69"/>
      <c r="P52" s="70"/>
      <c r="Q52" s="70"/>
    </row>
    <row r="53" spans="9:17">
      <c r="I53" s="23"/>
      <c r="M53" s="69"/>
      <c r="N53" s="69"/>
      <c r="O53" s="70"/>
      <c r="P53" s="70"/>
      <c r="Q53" s="70"/>
    </row>
    <row r="54" spans="9:17">
      <c r="I54" s="23"/>
      <c r="M54" s="16"/>
      <c r="N54" s="16"/>
      <c r="O54" s="16"/>
      <c r="P54" s="16"/>
      <c r="Q54" s="16"/>
    </row>
    <row r="55" spans="9:17">
      <c r="I55" s="21"/>
      <c r="J55" s="29"/>
      <c r="K55" s="68"/>
      <c r="L55" s="68"/>
      <c r="M55" s="29"/>
      <c r="N55" s="29"/>
    </row>
    <row r="56" spans="9:17">
      <c r="I56" s="23"/>
    </row>
    <row r="57" spans="9:17">
      <c r="I57" s="21"/>
    </row>
  </sheetData>
  <pageMargins left="0.7" right="0.7" top="0.75" bottom="0.75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workbookViewId="0"/>
  </sheetViews>
  <sheetFormatPr baseColWidth="10" defaultRowHeight="15"/>
  <cols>
    <col min="4" max="4" width="16.140625" customWidth="1"/>
    <col min="7" max="7" width="13.140625" bestFit="1" customWidth="1"/>
  </cols>
  <sheetData>
    <row r="1" spans="1:7" s="38" customFormat="1">
      <c r="C1" s="27" t="s">
        <v>53</v>
      </c>
    </row>
    <row r="2" spans="1:7" s="38" customFormat="1"/>
    <row r="3" spans="1:7">
      <c r="A3" s="44" t="s">
        <v>31</v>
      </c>
      <c r="B3" s="44" t="s">
        <v>32</v>
      </c>
      <c r="C3" s="44"/>
      <c r="D3" s="44"/>
      <c r="E3" s="45" t="s">
        <v>33</v>
      </c>
      <c r="F3" s="44" t="s">
        <v>34</v>
      </c>
      <c r="G3" s="44" t="s">
        <v>22</v>
      </c>
    </row>
    <row r="4" spans="1:7">
      <c r="A4" s="1">
        <v>30</v>
      </c>
      <c r="B4" s="1" t="s">
        <v>60</v>
      </c>
      <c r="C4" s="1"/>
      <c r="D4" s="1"/>
      <c r="E4" s="15">
        <v>1228.82</v>
      </c>
      <c r="F4" s="15">
        <f>+G4*0.18</f>
        <v>6635.6279999999997</v>
      </c>
      <c r="G4" s="19">
        <f>+A4*E4</f>
        <v>36864.6</v>
      </c>
    </row>
    <row r="5" spans="1:7">
      <c r="A5" s="1">
        <v>600</v>
      </c>
      <c r="B5" s="1" t="s">
        <v>61</v>
      </c>
      <c r="C5" s="1"/>
      <c r="D5" s="1"/>
      <c r="E5" s="15">
        <v>1.7</v>
      </c>
      <c r="F5" s="15">
        <f t="shared" ref="F5:F42" si="0">+G5*0.18</f>
        <v>183.6</v>
      </c>
      <c r="G5" s="19">
        <f t="shared" ref="G5:G42" si="1">+A5*E5</f>
        <v>1020</v>
      </c>
    </row>
    <row r="6" spans="1:7">
      <c r="A6" s="1">
        <v>1200</v>
      </c>
      <c r="B6" s="1" t="s">
        <v>37</v>
      </c>
      <c r="C6" s="1"/>
      <c r="D6" s="1"/>
      <c r="E6" s="15">
        <v>21</v>
      </c>
      <c r="F6" s="15">
        <f t="shared" si="0"/>
        <v>4536</v>
      </c>
      <c r="G6" s="19">
        <f t="shared" si="1"/>
        <v>25200</v>
      </c>
    </row>
    <row r="7" spans="1:7">
      <c r="A7" s="1">
        <v>1400</v>
      </c>
      <c r="B7" s="1" t="s">
        <v>38</v>
      </c>
      <c r="C7" s="1"/>
      <c r="D7" s="1"/>
      <c r="E7" s="15">
        <v>34.4</v>
      </c>
      <c r="F7" s="15">
        <f t="shared" si="0"/>
        <v>8668.7999999999993</v>
      </c>
      <c r="G7" s="19">
        <f t="shared" si="1"/>
        <v>48160</v>
      </c>
    </row>
    <row r="8" spans="1:7">
      <c r="A8" s="1">
        <v>500</v>
      </c>
      <c r="B8" s="1" t="s">
        <v>39</v>
      </c>
      <c r="C8" s="1"/>
      <c r="D8" s="1"/>
      <c r="E8" s="15">
        <v>43.9</v>
      </c>
      <c r="F8" s="15">
        <f t="shared" si="0"/>
        <v>3951</v>
      </c>
      <c r="G8" s="19">
        <f t="shared" si="1"/>
        <v>21950</v>
      </c>
    </row>
    <row r="9" spans="1:7" s="38" customFormat="1">
      <c r="A9" s="1">
        <v>50</v>
      </c>
      <c r="B9" s="1" t="s">
        <v>185</v>
      </c>
      <c r="C9" s="1"/>
      <c r="D9" s="1"/>
      <c r="E9" s="15">
        <v>43.9</v>
      </c>
      <c r="F9" s="15">
        <f t="shared" si="0"/>
        <v>395.09999999999997</v>
      </c>
      <c r="G9" s="19">
        <f t="shared" si="1"/>
        <v>2195</v>
      </c>
    </row>
    <row r="10" spans="1:7" s="38" customFormat="1">
      <c r="A10" s="1">
        <v>192</v>
      </c>
      <c r="B10" s="1" t="s">
        <v>188</v>
      </c>
      <c r="C10" s="1"/>
      <c r="D10" s="1"/>
      <c r="E10" s="15">
        <v>503.21</v>
      </c>
      <c r="F10" s="15">
        <f t="shared" si="0"/>
        <v>17390.937599999997</v>
      </c>
      <c r="G10" s="19">
        <f t="shared" si="1"/>
        <v>96616.319999999992</v>
      </c>
    </row>
    <row r="11" spans="1:7" s="38" customFormat="1">
      <c r="A11" s="1">
        <v>48</v>
      </c>
      <c r="B11" s="1" t="s">
        <v>186</v>
      </c>
      <c r="C11" s="1"/>
      <c r="D11" s="1"/>
      <c r="E11" s="15">
        <v>134.37</v>
      </c>
      <c r="F11" s="15">
        <f t="shared" si="0"/>
        <v>1160.9567999999999</v>
      </c>
      <c r="G11" s="19">
        <f t="shared" si="1"/>
        <v>6449.76</v>
      </c>
    </row>
    <row r="12" spans="1:7" s="38" customFormat="1">
      <c r="A12" s="1">
        <v>48</v>
      </c>
      <c r="B12" s="1" t="s">
        <v>187</v>
      </c>
      <c r="C12" s="1"/>
      <c r="D12" s="1"/>
      <c r="E12" s="15">
        <v>356.75</v>
      </c>
      <c r="F12" s="15">
        <f t="shared" si="0"/>
        <v>3082.3199999999997</v>
      </c>
      <c r="G12" s="19">
        <f t="shared" si="1"/>
        <v>17124</v>
      </c>
    </row>
    <row r="13" spans="1:7">
      <c r="A13" s="1"/>
      <c r="B13" s="1"/>
      <c r="C13" s="1"/>
      <c r="D13" s="1"/>
      <c r="E13" s="15"/>
      <c r="F13" s="15"/>
      <c r="G13" s="19"/>
    </row>
    <row r="14" spans="1:7">
      <c r="A14" s="1">
        <v>1500</v>
      </c>
      <c r="B14" s="1" t="s">
        <v>35</v>
      </c>
      <c r="C14" s="1"/>
      <c r="D14" s="1"/>
      <c r="E14" s="15">
        <v>2.5</v>
      </c>
      <c r="F14" s="15">
        <f t="shared" si="0"/>
        <v>675</v>
      </c>
      <c r="G14" s="19">
        <f t="shared" si="1"/>
        <v>3750</v>
      </c>
    </row>
    <row r="15" spans="1:7">
      <c r="A15" s="1">
        <v>500</v>
      </c>
      <c r="B15" s="1" t="s">
        <v>40</v>
      </c>
      <c r="C15" s="1"/>
      <c r="D15" s="1"/>
      <c r="E15" s="15">
        <v>1.8</v>
      </c>
      <c r="F15" s="15">
        <f t="shared" si="0"/>
        <v>162</v>
      </c>
      <c r="G15" s="19">
        <f t="shared" si="1"/>
        <v>900</v>
      </c>
    </row>
    <row r="16" spans="1:7">
      <c r="A16" s="1">
        <v>8</v>
      </c>
      <c r="B16" s="1" t="s">
        <v>189</v>
      </c>
      <c r="C16" s="1"/>
      <c r="D16" s="1"/>
      <c r="E16" s="15"/>
      <c r="F16" s="15">
        <f t="shared" si="0"/>
        <v>0</v>
      </c>
      <c r="G16" s="19">
        <f t="shared" si="1"/>
        <v>0</v>
      </c>
    </row>
    <row r="17" spans="1:7" s="38" customFormat="1">
      <c r="A17" s="1">
        <v>1</v>
      </c>
      <c r="B17" s="1" t="s">
        <v>192</v>
      </c>
      <c r="C17" s="1"/>
      <c r="D17" s="1"/>
      <c r="E17" s="15"/>
      <c r="F17" s="15">
        <f t="shared" si="0"/>
        <v>0</v>
      </c>
      <c r="G17" s="19">
        <f t="shared" si="1"/>
        <v>0</v>
      </c>
    </row>
    <row r="18" spans="1:7" s="38" customFormat="1">
      <c r="A18" s="1">
        <v>1</v>
      </c>
      <c r="B18" s="1" t="s">
        <v>193</v>
      </c>
      <c r="C18" s="1"/>
      <c r="D18" s="1"/>
      <c r="E18" s="15">
        <v>284.18</v>
      </c>
      <c r="F18" s="15">
        <f t="shared" si="0"/>
        <v>51.1524</v>
      </c>
      <c r="G18" s="19">
        <f t="shared" si="1"/>
        <v>284.18</v>
      </c>
    </row>
    <row r="19" spans="1:7" s="38" customFormat="1">
      <c r="A19" s="1"/>
      <c r="B19" s="1"/>
      <c r="C19" s="1"/>
      <c r="D19" s="1"/>
      <c r="E19" s="15"/>
      <c r="F19" s="15"/>
      <c r="G19" s="19"/>
    </row>
    <row r="20" spans="1:7" s="38" customFormat="1">
      <c r="A20" s="1">
        <v>8</v>
      </c>
      <c r="B20" s="1" t="s">
        <v>194</v>
      </c>
      <c r="C20" s="1"/>
      <c r="D20" s="1"/>
      <c r="E20" s="15">
        <v>2167</v>
      </c>
      <c r="F20" s="15">
        <f t="shared" si="0"/>
        <v>3120.48</v>
      </c>
      <c r="G20" s="19">
        <f t="shared" si="1"/>
        <v>17336</v>
      </c>
    </row>
    <row r="21" spans="1:7" s="38" customFormat="1">
      <c r="A21" s="1">
        <v>5400</v>
      </c>
      <c r="B21" s="1" t="s">
        <v>195</v>
      </c>
      <c r="C21" s="1"/>
      <c r="D21" s="1"/>
      <c r="E21" s="15">
        <v>4.26</v>
      </c>
      <c r="F21" s="15">
        <f t="shared" si="0"/>
        <v>4140.72</v>
      </c>
      <c r="G21" s="19">
        <f t="shared" si="1"/>
        <v>23004</v>
      </c>
    </row>
    <row r="22" spans="1:7" s="38" customFormat="1">
      <c r="A22" s="1">
        <v>200</v>
      </c>
      <c r="B22" s="1" t="s">
        <v>225</v>
      </c>
      <c r="C22" s="1"/>
      <c r="D22" s="1"/>
      <c r="E22" s="15">
        <v>5.5</v>
      </c>
      <c r="F22" s="15">
        <f t="shared" si="0"/>
        <v>198</v>
      </c>
      <c r="G22" s="19">
        <f t="shared" si="1"/>
        <v>1100</v>
      </c>
    </row>
    <row r="23" spans="1:7" s="38" customFormat="1">
      <c r="A23" s="1">
        <v>180</v>
      </c>
      <c r="B23" s="1" t="s">
        <v>196</v>
      </c>
      <c r="C23" s="1"/>
      <c r="D23" s="1"/>
      <c r="E23" s="15">
        <v>165</v>
      </c>
      <c r="F23" s="15"/>
      <c r="G23" s="19">
        <f t="shared" si="1"/>
        <v>29700</v>
      </c>
    </row>
    <row r="24" spans="1:7" s="38" customFormat="1">
      <c r="A24" s="1">
        <v>2000</v>
      </c>
      <c r="B24" s="1" t="s">
        <v>197</v>
      </c>
      <c r="C24" s="1"/>
      <c r="D24" s="1"/>
      <c r="E24" s="15">
        <v>2.5</v>
      </c>
      <c r="F24" s="15">
        <f t="shared" si="0"/>
        <v>900</v>
      </c>
      <c r="G24" s="19">
        <f t="shared" si="1"/>
        <v>5000</v>
      </c>
    </row>
    <row r="25" spans="1:7" s="38" customFormat="1">
      <c r="A25" s="1">
        <v>5</v>
      </c>
      <c r="B25" s="1" t="s">
        <v>198</v>
      </c>
      <c r="C25" s="1"/>
      <c r="D25" s="1"/>
      <c r="E25" s="15">
        <v>225</v>
      </c>
      <c r="F25" s="15">
        <f t="shared" si="0"/>
        <v>202.5</v>
      </c>
      <c r="G25" s="19">
        <f t="shared" si="1"/>
        <v>1125</v>
      </c>
    </row>
    <row r="26" spans="1:7" s="38" customFormat="1">
      <c r="A26" s="1"/>
      <c r="B26" s="1"/>
      <c r="C26" s="1"/>
      <c r="D26" s="1"/>
      <c r="E26" s="15"/>
      <c r="F26" s="15"/>
      <c r="G26" s="19"/>
    </row>
    <row r="27" spans="1:7" s="38" customFormat="1">
      <c r="A27" s="1"/>
      <c r="B27" s="1"/>
      <c r="C27" s="1"/>
      <c r="D27" s="1"/>
      <c r="E27" s="15"/>
      <c r="F27" s="15"/>
      <c r="G27" s="19"/>
    </row>
    <row r="28" spans="1:7" s="38" customFormat="1">
      <c r="A28" s="1">
        <v>2</v>
      </c>
      <c r="B28" s="1" t="s">
        <v>199</v>
      </c>
      <c r="C28" s="1"/>
      <c r="D28" s="1"/>
      <c r="E28" s="15">
        <v>1200</v>
      </c>
      <c r="F28" s="15">
        <f t="shared" si="0"/>
        <v>432</v>
      </c>
      <c r="G28" s="19">
        <f t="shared" si="1"/>
        <v>2400</v>
      </c>
    </row>
    <row r="29" spans="1:7">
      <c r="A29" s="1">
        <v>3</v>
      </c>
      <c r="B29" s="1" t="s">
        <v>41</v>
      </c>
      <c r="C29" s="1"/>
      <c r="D29" s="1"/>
      <c r="E29" s="15">
        <v>780</v>
      </c>
      <c r="F29" s="15"/>
      <c r="G29" s="19">
        <f t="shared" si="1"/>
        <v>2340</v>
      </c>
    </row>
    <row r="30" spans="1:7">
      <c r="A30" s="1">
        <v>225</v>
      </c>
      <c r="B30" s="1" t="s">
        <v>42</v>
      </c>
      <c r="C30" s="1"/>
      <c r="D30" s="1"/>
      <c r="E30" s="15">
        <v>221</v>
      </c>
      <c r="F30" s="15">
        <f t="shared" si="0"/>
        <v>8950.5</v>
      </c>
      <c r="G30" s="19">
        <f t="shared" si="1"/>
        <v>49725</v>
      </c>
    </row>
    <row r="31" spans="1:7">
      <c r="A31" s="1">
        <v>3</v>
      </c>
      <c r="B31" s="1" t="s">
        <v>191</v>
      </c>
      <c r="C31" s="1"/>
      <c r="D31" s="1"/>
      <c r="E31" s="15">
        <v>501.42</v>
      </c>
      <c r="F31" s="15">
        <f t="shared" si="0"/>
        <v>270.76679999999999</v>
      </c>
      <c r="G31" s="19">
        <f t="shared" si="1"/>
        <v>1504.26</v>
      </c>
    </row>
    <row r="32" spans="1:7">
      <c r="A32" s="1">
        <v>60</v>
      </c>
      <c r="B32" s="1" t="s">
        <v>43</v>
      </c>
      <c r="C32" s="1"/>
      <c r="D32" s="1"/>
      <c r="E32" s="15">
        <v>550.35</v>
      </c>
      <c r="F32" s="15">
        <f t="shared" si="0"/>
        <v>5943.78</v>
      </c>
      <c r="G32" s="19">
        <f t="shared" si="1"/>
        <v>33021</v>
      </c>
    </row>
    <row r="33" spans="1:7">
      <c r="A33" s="1">
        <v>12</v>
      </c>
      <c r="B33" s="1" t="s">
        <v>44</v>
      </c>
      <c r="C33" s="1"/>
      <c r="D33" s="1"/>
      <c r="E33" s="15">
        <v>10685</v>
      </c>
      <c r="F33" s="15">
        <f t="shared" si="0"/>
        <v>23079.599999999999</v>
      </c>
      <c r="G33" s="19">
        <f t="shared" si="1"/>
        <v>128220</v>
      </c>
    </row>
    <row r="34" spans="1:7" s="38" customFormat="1">
      <c r="A34" s="1">
        <v>400</v>
      </c>
      <c r="B34" s="1" t="s">
        <v>45</v>
      </c>
      <c r="C34" s="1"/>
      <c r="D34" s="1"/>
      <c r="E34" s="15">
        <v>20.399999999999999</v>
      </c>
      <c r="F34" s="15">
        <f t="shared" si="0"/>
        <v>1468.7999999999997</v>
      </c>
      <c r="G34" s="19">
        <f t="shared" si="1"/>
        <v>8159.9999999999991</v>
      </c>
    </row>
    <row r="35" spans="1:7">
      <c r="A35" s="1">
        <v>72</v>
      </c>
      <c r="B35" s="1" t="s">
        <v>46</v>
      </c>
      <c r="C35" s="1"/>
      <c r="D35" s="1"/>
      <c r="E35" s="15">
        <v>95.2</v>
      </c>
      <c r="F35" s="15">
        <f t="shared" si="0"/>
        <v>1233.7920000000001</v>
      </c>
      <c r="G35" s="19">
        <f t="shared" si="1"/>
        <v>6854.4000000000005</v>
      </c>
    </row>
    <row r="36" spans="1:7" s="38" customFormat="1">
      <c r="A36" s="1">
        <v>3</v>
      </c>
      <c r="B36" s="1" t="s">
        <v>47</v>
      </c>
      <c r="C36" s="1"/>
      <c r="D36" s="1"/>
      <c r="E36" s="15"/>
      <c r="F36" s="15">
        <f t="shared" si="0"/>
        <v>0</v>
      </c>
      <c r="G36" s="19">
        <f t="shared" si="1"/>
        <v>0</v>
      </c>
    </row>
    <row r="37" spans="1:7" s="38" customFormat="1">
      <c r="A37" s="1">
        <v>3</v>
      </c>
      <c r="B37" s="1" t="s">
        <v>48</v>
      </c>
      <c r="C37" s="1"/>
      <c r="D37" s="1"/>
      <c r="E37" s="15">
        <v>2989</v>
      </c>
      <c r="F37" s="15">
        <f t="shared" si="0"/>
        <v>1614.06</v>
      </c>
      <c r="G37" s="19">
        <f t="shared" si="1"/>
        <v>8967</v>
      </c>
    </row>
    <row r="38" spans="1:7" s="38" customFormat="1">
      <c r="A38" s="1">
        <v>3</v>
      </c>
      <c r="B38" s="1" t="s">
        <v>49</v>
      </c>
      <c r="C38" s="1"/>
      <c r="D38" s="1"/>
      <c r="E38" s="15">
        <v>2985</v>
      </c>
      <c r="F38" s="15">
        <f t="shared" si="0"/>
        <v>1611.8999999999999</v>
      </c>
      <c r="G38" s="19">
        <f t="shared" si="1"/>
        <v>8955</v>
      </c>
    </row>
    <row r="39" spans="1:7" s="38" customFormat="1">
      <c r="A39" s="1">
        <v>3</v>
      </c>
      <c r="B39" s="1" t="s">
        <v>50</v>
      </c>
      <c r="C39" s="1"/>
      <c r="D39" s="1"/>
      <c r="E39" s="15"/>
      <c r="F39" s="15">
        <f t="shared" si="0"/>
        <v>0</v>
      </c>
      <c r="G39" s="19">
        <f t="shared" si="1"/>
        <v>0</v>
      </c>
    </row>
    <row r="40" spans="1:7" s="38" customFormat="1">
      <c r="A40" s="1">
        <v>3</v>
      </c>
      <c r="B40" s="1" t="s">
        <v>51</v>
      </c>
      <c r="C40" s="1"/>
      <c r="D40" s="1"/>
      <c r="E40" s="15"/>
      <c r="F40" s="15">
        <f t="shared" si="0"/>
        <v>0</v>
      </c>
      <c r="G40" s="19">
        <f t="shared" si="1"/>
        <v>0</v>
      </c>
    </row>
    <row r="41" spans="1:7" s="38" customFormat="1">
      <c r="A41" s="1">
        <v>1600</v>
      </c>
      <c r="B41" s="1" t="s">
        <v>52</v>
      </c>
      <c r="C41" s="1"/>
      <c r="D41" s="1"/>
      <c r="E41" s="15">
        <v>20</v>
      </c>
      <c r="F41" s="15">
        <f t="shared" si="0"/>
        <v>5760</v>
      </c>
      <c r="G41" s="19">
        <f t="shared" si="1"/>
        <v>32000</v>
      </c>
    </row>
    <row r="42" spans="1:7" s="38" customFormat="1">
      <c r="A42" s="1">
        <v>1500</v>
      </c>
      <c r="B42" s="1" t="s">
        <v>190</v>
      </c>
      <c r="C42" s="1"/>
      <c r="D42" s="1"/>
      <c r="E42" s="15">
        <v>3.46</v>
      </c>
      <c r="F42" s="15">
        <f t="shared" si="0"/>
        <v>934.19999999999993</v>
      </c>
      <c r="G42" s="19">
        <f t="shared" si="1"/>
        <v>5190</v>
      </c>
    </row>
    <row r="43" spans="1:7">
      <c r="A43" s="1"/>
      <c r="B43" s="1"/>
      <c r="C43" s="1"/>
      <c r="D43" s="1"/>
      <c r="E43" s="15"/>
      <c r="F43" s="44" t="s">
        <v>36</v>
      </c>
      <c r="G43" s="19">
        <f>SUM(G4:G42)</f>
        <v>625115.52</v>
      </c>
    </row>
    <row r="44" spans="1:7">
      <c r="A44" s="1"/>
      <c r="B44" s="1"/>
      <c r="C44" s="1"/>
      <c r="D44" s="1"/>
      <c r="E44" s="15"/>
      <c r="F44" s="44" t="s">
        <v>34</v>
      </c>
      <c r="G44" s="19">
        <f>SUM(F4:F42)</f>
        <v>106753.59359999998</v>
      </c>
    </row>
    <row r="45" spans="1:7">
      <c r="A45" s="1"/>
      <c r="B45" s="1"/>
      <c r="C45" s="1"/>
      <c r="D45" s="1"/>
      <c r="E45" s="15"/>
      <c r="F45" s="44" t="s">
        <v>22</v>
      </c>
      <c r="G45" s="19">
        <f>SUM(G43:G44)</f>
        <v>731869.11360000004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41"/>
  <sheetViews>
    <sheetView topLeftCell="A19" workbookViewId="0">
      <selection activeCell="I39" sqref="I39"/>
    </sheetView>
  </sheetViews>
  <sheetFormatPr baseColWidth="10" defaultRowHeight="15"/>
  <cols>
    <col min="1" max="1" width="7.85546875" customWidth="1"/>
    <col min="4" max="4" width="24" customWidth="1"/>
    <col min="6" max="6" width="11.42578125" style="23"/>
  </cols>
  <sheetData>
    <row r="3" spans="1:11">
      <c r="A3" s="38"/>
      <c r="B3" s="38"/>
      <c r="C3" s="27" t="s">
        <v>54</v>
      </c>
      <c r="D3" s="38"/>
      <c r="E3" s="38"/>
      <c r="G3" s="38"/>
    </row>
    <row r="4" spans="1:11">
      <c r="A4" s="38"/>
      <c r="B4" s="38"/>
      <c r="C4" s="38"/>
      <c r="D4" s="38"/>
      <c r="E4" s="38"/>
      <c r="G4" s="38"/>
    </row>
    <row r="5" spans="1:11">
      <c r="A5" s="44" t="s">
        <v>31</v>
      </c>
      <c r="B5" s="44" t="s">
        <v>32</v>
      </c>
      <c r="C5" s="44"/>
      <c r="D5" s="44"/>
      <c r="E5" s="45" t="s">
        <v>33</v>
      </c>
      <c r="F5" s="45" t="s">
        <v>34</v>
      </c>
      <c r="G5" s="44" t="s">
        <v>22</v>
      </c>
    </row>
    <row r="6" spans="1:11">
      <c r="A6" s="1">
        <v>200</v>
      </c>
      <c r="B6" s="1" t="s">
        <v>55</v>
      </c>
      <c r="C6" s="1"/>
      <c r="D6" s="1"/>
      <c r="E6" s="15">
        <v>320</v>
      </c>
      <c r="F6" s="15"/>
      <c r="G6" s="19">
        <f>+A6*E6</f>
        <v>64000</v>
      </c>
    </row>
    <row r="7" spans="1:11">
      <c r="A7" s="1"/>
      <c r="B7" s="1"/>
      <c r="C7" s="1"/>
      <c r="D7" s="1"/>
      <c r="E7" s="15"/>
      <c r="F7" s="15"/>
      <c r="G7" s="19"/>
    </row>
    <row r="8" spans="1:11">
      <c r="A8" s="1">
        <v>50</v>
      </c>
      <c r="B8" s="1" t="s">
        <v>200</v>
      </c>
      <c r="C8" s="1"/>
      <c r="D8" s="1"/>
      <c r="E8" s="15">
        <v>68</v>
      </c>
      <c r="F8" s="15"/>
      <c r="G8" s="19">
        <f t="shared" ref="G8:G37" si="0">+A8*E8</f>
        <v>3400</v>
      </c>
    </row>
    <row r="9" spans="1:11">
      <c r="A9" s="47">
        <v>100</v>
      </c>
      <c r="B9" s="47" t="s">
        <v>201</v>
      </c>
      <c r="C9" s="1"/>
      <c r="D9" s="1"/>
      <c r="E9" s="1">
        <v>569</v>
      </c>
      <c r="F9" s="15"/>
      <c r="G9" s="19">
        <f t="shared" si="0"/>
        <v>56900</v>
      </c>
    </row>
    <row r="10" spans="1:11">
      <c r="A10" s="47"/>
      <c r="B10" s="1"/>
      <c r="C10" s="1"/>
      <c r="D10" s="1"/>
      <c r="E10" s="1"/>
      <c r="F10" s="15"/>
      <c r="G10" s="19"/>
    </row>
    <row r="11" spans="1:11">
      <c r="A11" s="47">
        <v>100</v>
      </c>
      <c r="B11" s="1" t="s">
        <v>202</v>
      </c>
      <c r="C11" s="1"/>
      <c r="D11" s="1"/>
      <c r="E11" s="1">
        <v>8</v>
      </c>
      <c r="F11" s="15"/>
      <c r="G11" s="19">
        <f t="shared" si="0"/>
        <v>800</v>
      </c>
    </row>
    <row r="12" spans="1:11">
      <c r="A12" s="47"/>
      <c r="B12" s="1"/>
      <c r="C12" s="1"/>
      <c r="D12" s="1"/>
      <c r="E12" s="1"/>
      <c r="F12" s="15"/>
      <c r="G12" s="19"/>
      <c r="I12">
        <v>39700</v>
      </c>
    </row>
    <row r="13" spans="1:11">
      <c r="A13" s="47"/>
      <c r="B13" s="1"/>
      <c r="C13" s="1"/>
      <c r="D13" s="1"/>
      <c r="E13" s="1"/>
      <c r="F13" s="15"/>
      <c r="G13" s="19"/>
      <c r="I13">
        <v>35700</v>
      </c>
    </row>
    <row r="14" spans="1:11">
      <c r="A14" s="47">
        <v>2</v>
      </c>
      <c r="B14" s="1" t="s">
        <v>203</v>
      </c>
      <c r="C14" s="1"/>
      <c r="D14" s="1"/>
      <c r="E14" s="1"/>
      <c r="F14" s="15"/>
      <c r="G14" s="19">
        <f t="shared" si="0"/>
        <v>0</v>
      </c>
      <c r="I14">
        <v>67118</v>
      </c>
    </row>
    <row r="15" spans="1:11">
      <c r="A15" s="47">
        <v>150</v>
      </c>
      <c r="B15" s="1" t="s">
        <v>204</v>
      </c>
      <c r="C15" s="1"/>
      <c r="D15" s="1"/>
      <c r="E15" s="1">
        <v>51.1</v>
      </c>
      <c r="F15" s="15"/>
      <c r="G15" s="19">
        <f t="shared" si="0"/>
        <v>7665</v>
      </c>
      <c r="I15">
        <f>21000+2700+3000+3960+6300+5040</f>
        <v>42000</v>
      </c>
    </row>
    <row r="16" spans="1:11">
      <c r="A16" s="47">
        <v>20</v>
      </c>
      <c r="B16" s="1" t="s">
        <v>205</v>
      </c>
      <c r="C16" s="1"/>
      <c r="D16" s="1"/>
      <c r="E16" s="1"/>
      <c r="F16" s="15"/>
      <c r="G16" s="19">
        <f t="shared" si="0"/>
        <v>0</v>
      </c>
      <c r="K16">
        <f>48600+19740+3553.2</f>
        <v>71893.2</v>
      </c>
    </row>
    <row r="17" spans="1:9">
      <c r="A17" s="47">
        <v>10</v>
      </c>
      <c r="B17" s="1" t="s">
        <v>206</v>
      </c>
      <c r="C17" s="1"/>
      <c r="D17" s="1"/>
      <c r="E17" s="1"/>
      <c r="F17" s="15"/>
      <c r="G17" s="19">
        <f t="shared" si="0"/>
        <v>0</v>
      </c>
    </row>
    <row r="18" spans="1:9">
      <c r="A18" s="47">
        <v>112</v>
      </c>
      <c r="B18" s="1" t="s">
        <v>207</v>
      </c>
      <c r="C18" s="1"/>
      <c r="D18" s="1"/>
      <c r="E18" s="1">
        <v>200</v>
      </c>
      <c r="F18" s="15">
        <f>+G18*0.18</f>
        <v>4032</v>
      </c>
      <c r="G18" s="19">
        <f t="shared" si="0"/>
        <v>22400</v>
      </c>
      <c r="I18">
        <f>SUM(I11:I17)</f>
        <v>184518</v>
      </c>
    </row>
    <row r="19" spans="1:9">
      <c r="A19" s="47">
        <v>2</v>
      </c>
      <c r="B19" s="1" t="s">
        <v>208</v>
      </c>
      <c r="C19" s="1"/>
      <c r="D19" s="1"/>
      <c r="E19" s="1"/>
      <c r="F19" s="15"/>
      <c r="G19" s="19">
        <f t="shared" si="0"/>
        <v>0</v>
      </c>
    </row>
    <row r="20" spans="1:9">
      <c r="A20" s="47">
        <v>30</v>
      </c>
      <c r="B20" s="1" t="s">
        <v>209</v>
      </c>
      <c r="C20" s="1"/>
      <c r="D20" s="1"/>
      <c r="E20" s="1"/>
      <c r="F20" s="15"/>
      <c r="G20" s="19">
        <f t="shared" si="0"/>
        <v>0</v>
      </c>
    </row>
    <row r="21" spans="1:9">
      <c r="A21" s="47"/>
      <c r="B21" s="1"/>
      <c r="C21" s="1"/>
      <c r="D21" s="1"/>
      <c r="E21" s="1"/>
      <c r="F21" s="15"/>
      <c r="G21" s="19"/>
    </row>
    <row r="22" spans="1:9">
      <c r="A22" s="47">
        <v>240</v>
      </c>
      <c r="B22" s="1" t="s">
        <v>210</v>
      </c>
      <c r="C22" s="1"/>
      <c r="D22" s="1"/>
      <c r="E22" s="1">
        <v>63.332999999999998</v>
      </c>
      <c r="F22" s="15"/>
      <c r="G22" s="19">
        <f t="shared" si="0"/>
        <v>15199.92</v>
      </c>
    </row>
    <row r="23" spans="1:9">
      <c r="A23" s="47">
        <v>900</v>
      </c>
      <c r="B23" s="1" t="s">
        <v>211</v>
      </c>
      <c r="C23" s="1"/>
      <c r="D23" s="1"/>
      <c r="E23" s="1">
        <v>146.66999999999999</v>
      </c>
      <c r="F23" s="15"/>
      <c r="G23" s="19">
        <f t="shared" si="0"/>
        <v>132003</v>
      </c>
    </row>
    <row r="24" spans="1:9">
      <c r="A24" s="47">
        <v>50</v>
      </c>
      <c r="B24" s="1" t="s">
        <v>212</v>
      </c>
      <c r="C24" s="1"/>
      <c r="D24" s="1"/>
      <c r="E24" s="1">
        <v>3295</v>
      </c>
      <c r="F24" s="15"/>
      <c r="G24" s="19">
        <f t="shared" si="0"/>
        <v>164750</v>
      </c>
    </row>
    <row r="25" spans="1:9">
      <c r="A25" s="47">
        <v>500</v>
      </c>
      <c r="B25" s="1" t="s">
        <v>213</v>
      </c>
      <c r="C25" s="1"/>
      <c r="D25" s="1"/>
      <c r="E25" s="1">
        <v>400</v>
      </c>
      <c r="F25" s="15"/>
      <c r="G25" s="19">
        <f t="shared" si="0"/>
        <v>200000</v>
      </c>
    </row>
    <row r="26" spans="1:9">
      <c r="A26" s="1">
        <v>120</v>
      </c>
      <c r="B26" s="1" t="s">
        <v>214</v>
      </c>
      <c r="C26" s="1"/>
      <c r="D26" s="1"/>
      <c r="E26" s="1">
        <v>285</v>
      </c>
      <c r="F26" s="15"/>
      <c r="G26" s="19">
        <f t="shared" si="0"/>
        <v>34200</v>
      </c>
    </row>
    <row r="27" spans="1:9">
      <c r="A27" s="1"/>
      <c r="B27" s="1"/>
      <c r="C27" s="1"/>
      <c r="D27" s="1"/>
      <c r="E27" s="1"/>
      <c r="F27" s="15"/>
      <c r="G27" s="19"/>
    </row>
    <row r="28" spans="1:9">
      <c r="A28" s="1">
        <v>30</v>
      </c>
      <c r="B28" s="1" t="s">
        <v>215</v>
      </c>
      <c r="C28" s="1"/>
      <c r="D28" s="1"/>
      <c r="E28" s="1">
        <v>630</v>
      </c>
      <c r="F28" s="15"/>
      <c r="G28" s="19">
        <f t="shared" si="0"/>
        <v>18900</v>
      </c>
    </row>
    <row r="29" spans="1:9">
      <c r="A29" s="1">
        <v>100</v>
      </c>
      <c r="B29" s="1" t="s">
        <v>216</v>
      </c>
      <c r="C29" s="1"/>
      <c r="D29" s="1"/>
      <c r="E29" s="1">
        <v>62.31</v>
      </c>
      <c r="F29" s="15"/>
      <c r="G29" s="19">
        <f t="shared" si="0"/>
        <v>6231</v>
      </c>
    </row>
    <row r="30" spans="1:9">
      <c r="A30" s="1">
        <v>12</v>
      </c>
      <c r="B30" s="1" t="s">
        <v>217</v>
      </c>
      <c r="C30" s="1"/>
      <c r="D30" s="1"/>
      <c r="E30" s="1"/>
      <c r="F30" s="15"/>
      <c r="G30" s="19">
        <f t="shared" si="0"/>
        <v>0</v>
      </c>
    </row>
    <row r="31" spans="1:9">
      <c r="A31" s="81">
        <v>420</v>
      </c>
      <c r="B31" s="81" t="s">
        <v>218</v>
      </c>
      <c r="C31" s="81"/>
      <c r="D31" s="81"/>
      <c r="E31" s="81">
        <v>99</v>
      </c>
      <c r="F31" s="82"/>
      <c r="G31" s="83">
        <f t="shared" si="0"/>
        <v>41580</v>
      </c>
    </row>
    <row r="32" spans="1:9">
      <c r="A32" s="81">
        <v>1400</v>
      </c>
      <c r="B32" s="81" t="s">
        <v>219</v>
      </c>
      <c r="C32" s="81"/>
      <c r="D32" s="81"/>
      <c r="E32" s="81">
        <v>75</v>
      </c>
      <c r="F32" s="82"/>
      <c r="G32" s="83">
        <f t="shared" si="0"/>
        <v>105000</v>
      </c>
    </row>
    <row r="33" spans="1:7">
      <c r="A33" s="84">
        <v>120</v>
      </c>
      <c r="B33" s="81" t="s">
        <v>220</v>
      </c>
      <c r="C33" s="81"/>
      <c r="D33" s="81"/>
      <c r="E33" s="81">
        <v>103.5</v>
      </c>
      <c r="F33" s="82"/>
      <c r="G33" s="83">
        <f t="shared" si="0"/>
        <v>12420</v>
      </c>
    </row>
    <row r="34" spans="1:7">
      <c r="A34" s="84">
        <v>240</v>
      </c>
      <c r="B34" s="81" t="s">
        <v>221</v>
      </c>
      <c r="C34" s="81"/>
      <c r="D34" s="81"/>
      <c r="E34" s="81">
        <v>103.5</v>
      </c>
      <c r="F34" s="82"/>
      <c r="G34" s="83">
        <f t="shared" si="0"/>
        <v>24840</v>
      </c>
    </row>
    <row r="35" spans="1:7">
      <c r="A35" s="84">
        <v>240</v>
      </c>
      <c r="B35" s="81" t="s">
        <v>222</v>
      </c>
      <c r="C35" s="81"/>
      <c r="D35" s="81"/>
      <c r="E35" s="81">
        <v>103.5</v>
      </c>
      <c r="F35" s="82"/>
      <c r="G35" s="83">
        <f t="shared" si="0"/>
        <v>24840</v>
      </c>
    </row>
    <row r="36" spans="1:7">
      <c r="A36" s="84">
        <v>48</v>
      </c>
      <c r="B36" s="81" t="s">
        <v>223</v>
      </c>
      <c r="C36" s="81"/>
      <c r="D36" s="81"/>
      <c r="E36" s="81">
        <v>108</v>
      </c>
      <c r="F36" s="82"/>
      <c r="G36" s="83">
        <f t="shared" si="0"/>
        <v>5184</v>
      </c>
    </row>
    <row r="37" spans="1:7">
      <c r="A37" s="84">
        <v>240</v>
      </c>
      <c r="B37" s="81" t="s">
        <v>224</v>
      </c>
      <c r="C37" s="81"/>
      <c r="D37" s="81"/>
      <c r="E37" s="81">
        <v>103.5</v>
      </c>
      <c r="F37" s="82"/>
      <c r="G37" s="83">
        <f t="shared" si="0"/>
        <v>24840</v>
      </c>
    </row>
    <row r="38" spans="1:7">
      <c r="A38" s="1"/>
      <c r="B38" s="1"/>
      <c r="C38" s="1"/>
      <c r="D38" s="1"/>
      <c r="E38" s="1"/>
      <c r="F38" s="15"/>
      <c r="G38" s="1"/>
    </row>
    <row r="39" spans="1:7">
      <c r="A39" s="1"/>
      <c r="B39" s="1"/>
      <c r="C39" s="1"/>
      <c r="D39" s="1"/>
      <c r="E39" s="19">
        <f>+G31+G32+G33+G34+G35+G36+G37</f>
        <v>238704</v>
      </c>
      <c r="F39" s="45" t="s">
        <v>36</v>
      </c>
      <c r="G39" s="80">
        <f>SUM(G6:G38)</f>
        <v>965152.92</v>
      </c>
    </row>
    <row r="40" spans="1:7">
      <c r="A40" s="1"/>
      <c r="B40" s="1"/>
      <c r="C40" s="1"/>
      <c r="D40" s="1"/>
      <c r="E40" s="19">
        <f>+G41-E39</f>
        <v>730480.92</v>
      </c>
      <c r="F40" s="45" t="s">
        <v>34</v>
      </c>
      <c r="G40" s="80">
        <f>+F13+F18</f>
        <v>4032</v>
      </c>
    </row>
    <row r="41" spans="1:7">
      <c r="A41" s="1"/>
      <c r="B41" s="1"/>
      <c r="C41" s="1"/>
      <c r="D41" s="1"/>
      <c r="E41" s="1"/>
      <c r="F41" s="45" t="s">
        <v>78</v>
      </c>
      <c r="G41" s="80">
        <f>SUM(G39:G40)</f>
        <v>969184.92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L29"/>
  <sheetViews>
    <sheetView workbookViewId="0">
      <selection activeCell="F23" sqref="F23"/>
    </sheetView>
  </sheetViews>
  <sheetFormatPr baseColWidth="10" defaultRowHeight="15"/>
  <cols>
    <col min="3" max="3" width="16.28515625" style="23" customWidth="1"/>
    <col min="4" max="4" width="12.7109375" style="23" bestFit="1" customWidth="1"/>
    <col min="11" max="11" width="13.140625" style="23" bestFit="1" customWidth="1"/>
  </cols>
  <sheetData>
    <row r="4" spans="1:12" ht="15.75">
      <c r="A4" s="50" t="s">
        <v>62</v>
      </c>
      <c r="B4" s="51"/>
      <c r="C4" s="52"/>
      <c r="D4" s="52"/>
      <c r="H4" s="44" t="s">
        <v>54</v>
      </c>
      <c r="I4" s="1"/>
      <c r="J4" s="1"/>
      <c r="K4" s="15"/>
      <c r="L4" s="1"/>
    </row>
    <row r="5" spans="1:12" ht="15.75">
      <c r="A5" s="51"/>
      <c r="B5" s="51"/>
      <c r="C5" s="52"/>
      <c r="D5" s="52"/>
      <c r="H5" s="1"/>
      <c r="I5" s="1"/>
      <c r="J5" s="1"/>
      <c r="K5" s="15"/>
      <c r="L5" s="1"/>
    </row>
    <row r="6" spans="1:12" ht="15.75">
      <c r="A6" s="51" t="s">
        <v>63</v>
      </c>
      <c r="B6" s="51" t="s">
        <v>64</v>
      </c>
      <c r="C6" s="52"/>
      <c r="D6" s="52">
        <v>103500</v>
      </c>
      <c r="H6" s="1" t="s">
        <v>79</v>
      </c>
      <c r="I6" s="1"/>
      <c r="J6" s="1"/>
      <c r="K6" s="15">
        <v>115065</v>
      </c>
      <c r="L6" s="1"/>
    </row>
    <row r="7" spans="1:12" ht="15.75">
      <c r="A7" s="51"/>
      <c r="B7" s="51"/>
      <c r="C7" s="52"/>
      <c r="D7" s="52"/>
      <c r="H7" s="1" t="s">
        <v>80</v>
      </c>
      <c r="I7" s="1"/>
      <c r="J7" s="1"/>
      <c r="K7" s="15"/>
      <c r="L7" s="1"/>
    </row>
    <row r="8" spans="1:12" ht="15.75" customHeight="1">
      <c r="A8" s="51" t="s">
        <v>65</v>
      </c>
      <c r="B8" s="51"/>
      <c r="C8" s="52"/>
      <c r="D8" s="52">
        <v>89250.2</v>
      </c>
      <c r="H8" s="1"/>
      <c r="I8" s="1"/>
      <c r="J8" s="1"/>
      <c r="K8" s="15"/>
      <c r="L8" s="1"/>
    </row>
    <row r="9" spans="1:12" ht="15.75">
      <c r="A9" s="51"/>
      <c r="B9" s="51"/>
      <c r="C9" s="52"/>
      <c r="D9" s="52"/>
      <c r="H9" s="1" t="s">
        <v>81</v>
      </c>
      <c r="I9" s="1"/>
      <c r="J9" s="1"/>
      <c r="K9" s="15">
        <v>77958.600000000006</v>
      </c>
      <c r="L9" s="1"/>
    </row>
    <row r="10" spans="1:12" ht="15.75">
      <c r="A10" s="54" t="s">
        <v>66</v>
      </c>
      <c r="B10" s="54"/>
      <c r="C10" s="55"/>
      <c r="D10" s="55">
        <v>56415.8</v>
      </c>
      <c r="H10" s="1" t="s">
        <v>82</v>
      </c>
      <c r="I10" s="1"/>
      <c r="J10" s="1"/>
      <c r="K10" s="15"/>
      <c r="L10" s="1"/>
    </row>
    <row r="11" spans="1:12" ht="15.75">
      <c r="A11" s="54"/>
      <c r="B11" s="54" t="s">
        <v>67</v>
      </c>
      <c r="C11" s="55"/>
      <c r="D11" s="55"/>
      <c r="H11" s="1"/>
      <c r="I11" s="1"/>
      <c r="J11" s="1"/>
      <c r="K11" s="15"/>
      <c r="L11" s="1"/>
    </row>
    <row r="12" spans="1:12" ht="15.75">
      <c r="A12" s="51"/>
      <c r="B12" s="51"/>
      <c r="C12" s="52"/>
      <c r="D12" s="52"/>
      <c r="H12" s="1" t="s">
        <v>83</v>
      </c>
      <c r="I12" s="1"/>
      <c r="J12" s="1"/>
      <c r="K12" s="15">
        <v>221650</v>
      </c>
      <c r="L12" s="1"/>
    </row>
    <row r="13" spans="1:12" ht="15.75">
      <c r="A13" s="51" t="s">
        <v>68</v>
      </c>
      <c r="B13" s="51"/>
      <c r="C13" s="52"/>
      <c r="D13" s="52">
        <v>462324</v>
      </c>
      <c r="E13" s="27" t="s">
        <v>91</v>
      </c>
      <c r="H13" s="1"/>
      <c r="I13" s="1"/>
      <c r="J13" s="1"/>
      <c r="K13" s="15"/>
      <c r="L13" s="1"/>
    </row>
    <row r="14" spans="1:12" ht="15.75">
      <c r="A14" s="51"/>
      <c r="B14" s="51" t="s">
        <v>69</v>
      </c>
      <c r="C14" s="52"/>
      <c r="D14" s="52"/>
      <c r="H14" s="1" t="s">
        <v>84</v>
      </c>
      <c r="I14" s="1"/>
      <c r="J14" s="1"/>
      <c r="K14" s="15">
        <f>198800+39700+22960</f>
        <v>261460</v>
      </c>
      <c r="L14" s="1"/>
    </row>
    <row r="15" spans="1:12" ht="15.75">
      <c r="A15" s="51"/>
      <c r="B15" s="51"/>
      <c r="C15" s="52"/>
      <c r="D15" s="52"/>
      <c r="H15" s="1" t="s">
        <v>85</v>
      </c>
      <c r="I15" s="1"/>
      <c r="J15" s="1"/>
      <c r="K15" s="15"/>
      <c r="L15" s="1"/>
    </row>
    <row r="16" spans="1:12" ht="15.75">
      <c r="A16" s="51" t="s">
        <v>70</v>
      </c>
      <c r="B16" s="51"/>
      <c r="C16" s="52"/>
      <c r="D16" s="52">
        <v>36765.300000000003</v>
      </c>
      <c r="H16" s="1"/>
      <c r="I16" s="1"/>
      <c r="J16" s="1"/>
      <c r="K16" s="15"/>
      <c r="L16" s="1"/>
    </row>
    <row r="17" spans="1:12" ht="15.75">
      <c r="A17" s="51" t="s">
        <v>71</v>
      </c>
      <c r="B17" s="51"/>
      <c r="C17" s="52"/>
      <c r="D17" s="52"/>
      <c r="H17" s="1" t="s">
        <v>86</v>
      </c>
      <c r="I17" s="1"/>
      <c r="J17" s="1"/>
      <c r="K17" s="15">
        <v>200000</v>
      </c>
      <c r="L17" s="1"/>
    </row>
    <row r="18" spans="1:12" ht="15.75">
      <c r="A18" s="51"/>
      <c r="B18" s="51"/>
      <c r="C18" s="52"/>
      <c r="D18" s="52"/>
      <c r="H18" s="1"/>
      <c r="I18" s="1"/>
      <c r="J18" s="1"/>
      <c r="K18" s="15"/>
      <c r="L18" s="1"/>
    </row>
    <row r="19" spans="1:12" ht="15.75">
      <c r="A19" s="51" t="s">
        <v>72</v>
      </c>
      <c r="B19" s="51"/>
      <c r="C19" s="52"/>
      <c r="D19" s="52">
        <f>1183.54+4686.81+11050+28196.1</f>
        <v>45116.45</v>
      </c>
      <c r="H19" s="1" t="s">
        <v>87</v>
      </c>
      <c r="I19" s="1"/>
      <c r="J19" s="1"/>
      <c r="K19" s="15">
        <v>18000</v>
      </c>
      <c r="L19" s="1"/>
    </row>
    <row r="20" spans="1:12" ht="15.75">
      <c r="A20" s="51" t="s">
        <v>73</v>
      </c>
      <c r="B20" s="51"/>
      <c r="C20" s="52"/>
      <c r="D20" s="52"/>
      <c r="H20" s="1"/>
      <c r="I20" s="1"/>
      <c r="J20" s="1"/>
      <c r="K20" s="15"/>
      <c r="L20" s="1"/>
    </row>
    <row r="21" spans="1:12" ht="15.75">
      <c r="A21" s="51"/>
      <c r="B21" s="51"/>
      <c r="C21" s="52"/>
      <c r="D21" s="52"/>
      <c r="H21" s="1" t="s">
        <v>88</v>
      </c>
      <c r="I21" s="1"/>
      <c r="J21" s="1"/>
      <c r="K21" s="15">
        <v>18900</v>
      </c>
      <c r="L21" s="1"/>
    </row>
    <row r="22" spans="1:12" ht="15.75">
      <c r="A22" s="51" t="s">
        <v>74</v>
      </c>
      <c r="B22" s="51"/>
      <c r="C22" s="52"/>
      <c r="D22" s="52">
        <f>25000+4500+58800+10584+6600</f>
        <v>105484</v>
      </c>
      <c r="H22" s="1"/>
      <c r="I22" s="1"/>
      <c r="J22" s="1"/>
      <c r="K22" s="15"/>
      <c r="L22" s="1"/>
    </row>
    <row r="23" spans="1:12" ht="15.75">
      <c r="A23" s="51" t="s">
        <v>77</v>
      </c>
      <c r="B23" s="51"/>
      <c r="C23" s="52"/>
      <c r="D23" s="52"/>
      <c r="H23" s="1" t="s">
        <v>89</v>
      </c>
      <c r="I23" s="1"/>
      <c r="J23" s="1"/>
      <c r="K23" s="15">
        <v>10500</v>
      </c>
      <c r="L23" s="1"/>
    </row>
    <row r="24" spans="1:12" ht="15.75">
      <c r="A24" s="51"/>
      <c r="B24" s="51"/>
      <c r="C24" s="52"/>
      <c r="D24" s="52"/>
      <c r="H24" s="1"/>
      <c r="I24" s="1"/>
      <c r="J24" s="1"/>
      <c r="K24" s="15"/>
      <c r="L24" s="1"/>
    </row>
    <row r="25" spans="1:12" ht="15.75">
      <c r="A25" s="51"/>
      <c r="B25" s="51"/>
      <c r="C25" s="52"/>
      <c r="D25" s="52"/>
      <c r="H25" s="1" t="s">
        <v>90</v>
      </c>
      <c r="I25" s="1"/>
      <c r="J25" s="1"/>
      <c r="K25" s="15">
        <v>61944.24</v>
      </c>
      <c r="L25" s="1"/>
    </row>
    <row r="26" spans="1:12" ht="15.75">
      <c r="A26" s="51" t="s">
        <v>75</v>
      </c>
      <c r="B26" s="51"/>
      <c r="C26" s="52"/>
      <c r="D26" s="52">
        <f>5960+1072.8+7560</f>
        <v>14592.8</v>
      </c>
      <c r="H26" s="1"/>
      <c r="I26" s="1"/>
      <c r="J26" s="1"/>
      <c r="K26" s="15"/>
      <c r="L26" s="1"/>
    </row>
    <row r="27" spans="1:12" ht="15.75">
      <c r="A27" s="51"/>
      <c r="B27" s="51"/>
      <c r="C27" s="52"/>
      <c r="D27" s="52"/>
      <c r="H27" s="1"/>
      <c r="I27" s="1"/>
      <c r="J27" s="1"/>
      <c r="K27" s="15"/>
      <c r="L27" s="1"/>
    </row>
    <row r="28" spans="1:12" ht="15.75">
      <c r="A28" s="51" t="s">
        <v>76</v>
      </c>
      <c r="B28" s="51"/>
      <c r="C28" s="52"/>
      <c r="D28" s="52">
        <f>656.25+118.12+1290+232.2</f>
        <v>2296.5699999999997</v>
      </c>
      <c r="H28" s="1"/>
      <c r="I28" s="1"/>
      <c r="J28" s="44" t="s">
        <v>78</v>
      </c>
      <c r="K28" s="45">
        <f>SUM(K6:K27)</f>
        <v>985477.84</v>
      </c>
      <c r="L28" s="1"/>
    </row>
    <row r="29" spans="1:12" ht="15.75">
      <c r="A29" s="51"/>
      <c r="B29" s="51"/>
      <c r="C29" s="53" t="s">
        <v>78</v>
      </c>
      <c r="D29" s="53">
        <f>SUM(D6:D28)</f>
        <v>915745.12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O22"/>
  <sheetViews>
    <sheetView topLeftCell="A3" workbookViewId="0">
      <selection activeCell="I4" sqref="I4:O22"/>
    </sheetView>
  </sheetViews>
  <sheetFormatPr baseColWidth="10" defaultRowHeight="15"/>
  <sheetData>
    <row r="3" spans="1:15">
      <c r="A3" s="44" t="s">
        <v>31</v>
      </c>
      <c r="B3" s="44" t="s">
        <v>32</v>
      </c>
      <c r="C3" s="44"/>
      <c r="D3" s="44"/>
      <c r="E3" s="45" t="s">
        <v>33</v>
      </c>
      <c r="F3" s="44" t="s">
        <v>34</v>
      </c>
      <c r="G3" s="44" t="s">
        <v>22</v>
      </c>
    </row>
    <row r="4" spans="1:15" s="38" customFormat="1">
      <c r="A4" s="56">
        <v>180</v>
      </c>
      <c r="B4" s="56" t="s">
        <v>104</v>
      </c>
      <c r="C4" s="56"/>
      <c r="D4" s="56"/>
      <c r="E4" s="57">
        <v>63.33</v>
      </c>
      <c r="F4" s="56"/>
      <c r="G4" s="58">
        <f>+A4*E4</f>
        <v>11399.4</v>
      </c>
      <c r="I4" s="44" t="s">
        <v>31</v>
      </c>
      <c r="J4" s="44" t="s">
        <v>32</v>
      </c>
      <c r="K4" s="44"/>
      <c r="L4" s="44"/>
      <c r="M4" s="45" t="s">
        <v>33</v>
      </c>
      <c r="N4" s="44" t="s">
        <v>34</v>
      </c>
      <c r="O4" s="44" t="s">
        <v>22</v>
      </c>
    </row>
    <row r="5" spans="1:15" s="38" customFormat="1">
      <c r="A5" s="56">
        <v>600</v>
      </c>
      <c r="B5" s="56" t="s">
        <v>105</v>
      </c>
      <c r="C5" s="56"/>
      <c r="D5" s="56"/>
      <c r="E5" s="57">
        <v>146.66999999999999</v>
      </c>
      <c r="F5" s="56"/>
      <c r="G5" s="58">
        <f t="shared" ref="G5:G6" si="0">+A5*E5</f>
        <v>88001.999999999985</v>
      </c>
      <c r="I5" s="56">
        <v>100</v>
      </c>
      <c r="J5" s="56" t="s">
        <v>55</v>
      </c>
      <c r="K5" s="56"/>
      <c r="L5" s="56"/>
      <c r="M5" s="57">
        <v>320</v>
      </c>
      <c r="N5" s="56"/>
      <c r="O5" s="58">
        <f>+I5*M5</f>
        <v>32000</v>
      </c>
    </row>
    <row r="6" spans="1:15" s="38" customFormat="1">
      <c r="A6" s="56">
        <v>50</v>
      </c>
      <c r="B6" s="56" t="s">
        <v>106</v>
      </c>
      <c r="C6" s="56"/>
      <c r="D6" s="56"/>
      <c r="E6" s="57">
        <v>397</v>
      </c>
      <c r="F6" s="56"/>
      <c r="G6" s="58">
        <f t="shared" si="0"/>
        <v>19850</v>
      </c>
      <c r="I6" s="56">
        <v>100</v>
      </c>
      <c r="J6" s="56" t="s">
        <v>92</v>
      </c>
      <c r="K6" s="56"/>
      <c r="L6" s="56"/>
      <c r="M6" s="57">
        <v>14</v>
      </c>
      <c r="N6" s="56"/>
      <c r="O6" s="58">
        <f t="shared" ref="O6:O7" si="1">+I6*M6</f>
        <v>1400</v>
      </c>
    </row>
    <row r="7" spans="1:15">
      <c r="A7" s="1">
        <v>50</v>
      </c>
      <c r="B7" s="1" t="s">
        <v>55</v>
      </c>
      <c r="C7" s="1"/>
      <c r="D7" s="1"/>
      <c r="E7" s="15">
        <v>363.33</v>
      </c>
      <c r="F7" s="15"/>
      <c r="G7" s="19">
        <f>+A7*E7</f>
        <v>18166.5</v>
      </c>
      <c r="I7" s="56">
        <v>100</v>
      </c>
      <c r="J7" s="56" t="s">
        <v>118</v>
      </c>
      <c r="K7" s="56"/>
      <c r="L7" s="56"/>
      <c r="M7" s="57">
        <v>65</v>
      </c>
      <c r="N7" s="56"/>
      <c r="O7" s="58">
        <f t="shared" si="1"/>
        <v>6500</v>
      </c>
    </row>
    <row r="8" spans="1:15">
      <c r="A8" s="47">
        <v>20</v>
      </c>
      <c r="B8" s="1" t="s">
        <v>98</v>
      </c>
      <c r="C8" s="1"/>
      <c r="D8" s="1"/>
      <c r="E8" s="1">
        <v>194.93</v>
      </c>
      <c r="F8" s="1"/>
      <c r="G8" s="19">
        <f t="shared" ref="G8:G13" si="2">+A8*E8</f>
        <v>3898.6000000000004</v>
      </c>
      <c r="I8" s="1">
        <v>5</v>
      </c>
      <c r="J8" s="1" t="s">
        <v>93</v>
      </c>
      <c r="K8" s="1"/>
      <c r="L8" s="1"/>
      <c r="M8" s="15">
        <v>1100</v>
      </c>
      <c r="N8" s="15"/>
      <c r="O8" s="19">
        <f>+I8*M8</f>
        <v>5500</v>
      </c>
    </row>
    <row r="9" spans="1:15">
      <c r="A9" s="47">
        <v>100</v>
      </c>
      <c r="B9" s="1" t="s">
        <v>99</v>
      </c>
      <c r="C9" s="1"/>
      <c r="D9" s="1"/>
      <c r="E9" s="1">
        <v>62.3</v>
      </c>
      <c r="F9" s="1"/>
      <c r="G9" s="19">
        <f t="shared" si="2"/>
        <v>6230</v>
      </c>
      <c r="I9" s="47">
        <v>5</v>
      </c>
      <c r="J9" s="1" t="s">
        <v>94</v>
      </c>
      <c r="K9" s="1"/>
      <c r="L9" s="1"/>
      <c r="M9" s="1">
        <v>630</v>
      </c>
      <c r="N9" s="15">
        <f>+O9*0.18</f>
        <v>567</v>
      </c>
      <c r="O9" s="19">
        <f t="shared" ref="O9:O16" si="3">+I9*M9</f>
        <v>3150</v>
      </c>
    </row>
    <row r="10" spans="1:15">
      <c r="A10" s="47">
        <v>200</v>
      </c>
      <c r="B10" s="1" t="s">
        <v>100</v>
      </c>
      <c r="C10" s="1"/>
      <c r="D10" s="1"/>
      <c r="E10" s="1">
        <v>106</v>
      </c>
      <c r="F10" s="1"/>
      <c r="G10" s="19">
        <f t="shared" si="2"/>
        <v>21200</v>
      </c>
      <c r="I10" s="47">
        <v>100</v>
      </c>
      <c r="J10" s="1" t="s">
        <v>95</v>
      </c>
      <c r="K10" s="1"/>
      <c r="L10" s="1"/>
      <c r="M10" s="1">
        <v>200</v>
      </c>
      <c r="N10" s="15">
        <f>+O10*0.18</f>
        <v>3600</v>
      </c>
      <c r="O10" s="19">
        <f t="shared" si="3"/>
        <v>20000</v>
      </c>
    </row>
    <row r="11" spans="1:15">
      <c r="A11" s="47">
        <v>240</v>
      </c>
      <c r="B11" s="1" t="s">
        <v>101</v>
      </c>
      <c r="C11" s="1"/>
      <c r="D11" s="1"/>
      <c r="E11" s="1">
        <v>75</v>
      </c>
      <c r="F11" s="1"/>
      <c r="G11" s="19">
        <f t="shared" si="2"/>
        <v>18000</v>
      </c>
      <c r="I11" s="47">
        <v>125</v>
      </c>
      <c r="J11" s="1" t="s">
        <v>119</v>
      </c>
      <c r="K11" s="1"/>
      <c r="L11" s="1"/>
      <c r="M11" s="1">
        <v>100</v>
      </c>
      <c r="N11" s="1"/>
      <c r="O11" s="19">
        <f t="shared" si="3"/>
        <v>12500</v>
      </c>
    </row>
    <row r="12" spans="1:15">
      <c r="A12" s="47">
        <v>36</v>
      </c>
      <c r="B12" s="1" t="s">
        <v>102</v>
      </c>
      <c r="C12" s="1"/>
      <c r="D12" s="1"/>
      <c r="E12" s="1">
        <v>110</v>
      </c>
      <c r="F12" s="1"/>
      <c r="G12" s="19">
        <f t="shared" si="2"/>
        <v>3960</v>
      </c>
      <c r="I12" s="47">
        <v>100</v>
      </c>
      <c r="J12" s="1" t="s">
        <v>96</v>
      </c>
      <c r="K12" s="1"/>
      <c r="L12" s="1"/>
      <c r="M12" s="1">
        <v>48</v>
      </c>
      <c r="N12" s="1"/>
      <c r="O12" s="19">
        <f t="shared" si="3"/>
        <v>4800</v>
      </c>
    </row>
    <row r="13" spans="1:15">
      <c r="A13" s="47">
        <v>100</v>
      </c>
      <c r="B13" s="1" t="s">
        <v>103</v>
      </c>
      <c r="C13" s="1"/>
      <c r="D13" s="1"/>
      <c r="E13" s="1">
        <v>105</v>
      </c>
      <c r="F13" s="1"/>
      <c r="G13" s="1">
        <f t="shared" si="2"/>
        <v>10500</v>
      </c>
      <c r="I13" s="47">
        <v>100</v>
      </c>
      <c r="J13" s="1" t="s">
        <v>97</v>
      </c>
      <c r="K13" s="1"/>
      <c r="L13" s="1"/>
      <c r="M13" s="1">
        <v>285</v>
      </c>
      <c r="N13" s="1"/>
      <c r="O13" s="19">
        <f t="shared" si="3"/>
        <v>28500</v>
      </c>
    </row>
    <row r="14" spans="1:15">
      <c r="A14" s="47"/>
      <c r="B14" s="1"/>
      <c r="C14" s="1"/>
      <c r="D14" s="1"/>
      <c r="E14" s="1"/>
      <c r="F14" s="1"/>
      <c r="G14" s="15"/>
      <c r="I14" s="47">
        <v>100</v>
      </c>
      <c r="J14" s="1" t="s">
        <v>120</v>
      </c>
      <c r="K14" s="1"/>
      <c r="L14" s="1"/>
      <c r="M14" s="1">
        <v>229.6</v>
      </c>
      <c r="N14" s="1"/>
      <c r="O14" s="15">
        <f t="shared" si="3"/>
        <v>22960</v>
      </c>
    </row>
    <row r="15" spans="1:15">
      <c r="A15" s="47"/>
      <c r="B15" s="1"/>
      <c r="C15" s="1"/>
      <c r="D15" s="1"/>
      <c r="E15" s="1"/>
      <c r="F15" s="1"/>
      <c r="G15" s="1"/>
      <c r="I15" s="47">
        <v>50</v>
      </c>
      <c r="J15" s="1" t="s">
        <v>121</v>
      </c>
      <c r="K15" s="1"/>
      <c r="L15" s="1"/>
      <c r="M15" s="1">
        <v>1020</v>
      </c>
      <c r="N15" s="1"/>
      <c r="O15" s="15">
        <f t="shared" si="3"/>
        <v>51000</v>
      </c>
    </row>
    <row r="16" spans="1:15">
      <c r="A16" s="47"/>
      <c r="B16" s="1"/>
      <c r="C16" s="1"/>
      <c r="D16" s="1"/>
      <c r="E16" s="1"/>
      <c r="F16" s="1"/>
      <c r="G16" s="1"/>
      <c r="I16" s="47">
        <v>15</v>
      </c>
      <c r="J16" s="1" t="s">
        <v>122</v>
      </c>
      <c r="K16" s="1"/>
      <c r="L16" s="1"/>
      <c r="M16" s="1">
        <v>630</v>
      </c>
      <c r="N16" s="1"/>
      <c r="O16" s="15">
        <f t="shared" si="3"/>
        <v>9450</v>
      </c>
    </row>
    <row r="17" spans="1:15">
      <c r="A17" s="47"/>
      <c r="B17" s="1"/>
      <c r="C17" s="1"/>
      <c r="D17" s="1"/>
      <c r="E17" s="1"/>
      <c r="F17" s="1"/>
      <c r="G17" s="1"/>
      <c r="I17" s="47"/>
      <c r="J17" s="1"/>
      <c r="K17" s="1"/>
      <c r="L17" s="1"/>
      <c r="M17" s="1"/>
      <c r="N17" s="1"/>
      <c r="O17" s="1"/>
    </row>
    <row r="18" spans="1:15">
      <c r="A18" s="47"/>
      <c r="B18" s="1"/>
      <c r="C18" s="1"/>
      <c r="D18" s="1"/>
      <c r="E18" s="1"/>
      <c r="F18" s="1"/>
      <c r="G18" s="1"/>
      <c r="I18" s="47"/>
      <c r="J18" s="1"/>
      <c r="K18" s="1"/>
      <c r="L18" s="1"/>
      <c r="M18" s="1"/>
      <c r="N18" s="1"/>
      <c r="O18" s="1"/>
    </row>
    <row r="19" spans="1:15">
      <c r="A19" s="47"/>
      <c r="B19" s="1"/>
      <c r="C19" s="1"/>
      <c r="D19" s="1"/>
      <c r="E19" s="1"/>
      <c r="F19" s="1"/>
      <c r="G19" s="19">
        <f>SUM(G4:G18)</f>
        <v>201206.49999999997</v>
      </c>
      <c r="I19" s="47"/>
      <c r="J19" s="1"/>
      <c r="K19" s="1"/>
      <c r="L19" s="1"/>
      <c r="M19" s="1"/>
      <c r="N19" s="1"/>
      <c r="O19" s="1"/>
    </row>
    <row r="20" spans="1:15">
      <c r="I20" s="47"/>
      <c r="J20" s="1"/>
      <c r="K20" s="1"/>
      <c r="L20" s="1"/>
      <c r="M20" s="1"/>
      <c r="N20" s="1"/>
      <c r="O20" s="19">
        <f>SUM(O5:O19)</f>
        <v>197760</v>
      </c>
    </row>
    <row r="21" spans="1:15">
      <c r="I21" s="1"/>
      <c r="J21" s="1"/>
      <c r="K21" s="1"/>
      <c r="L21" s="1"/>
      <c r="M21" s="1"/>
      <c r="N21" s="1"/>
      <c r="O21" s="19">
        <f>+N9+N10</f>
        <v>4167</v>
      </c>
    </row>
    <row r="22" spans="1:15">
      <c r="I22" s="1"/>
      <c r="J22" s="1"/>
      <c r="K22" s="1"/>
      <c r="L22" s="1"/>
      <c r="M22" s="1"/>
      <c r="N22" s="1"/>
      <c r="O22" s="19">
        <f>SUM(O20:O21)</f>
        <v>201927</v>
      </c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"/>
  <sheetViews>
    <sheetView topLeftCell="C1" workbookViewId="0">
      <selection activeCell="F9" sqref="F9"/>
    </sheetView>
  </sheetViews>
  <sheetFormatPr baseColWidth="10" defaultRowHeight="15"/>
  <sheetData>
    <row r="1" spans="1:15">
      <c r="A1" s="27" t="s">
        <v>117</v>
      </c>
    </row>
    <row r="3" spans="1:15">
      <c r="A3" s="44" t="s">
        <v>31</v>
      </c>
      <c r="B3" s="44" t="s">
        <v>32</v>
      </c>
      <c r="C3" s="44"/>
      <c r="D3" s="44"/>
      <c r="E3" s="45" t="s">
        <v>33</v>
      </c>
      <c r="F3" s="44" t="s">
        <v>34</v>
      </c>
      <c r="G3" s="44" t="s">
        <v>22</v>
      </c>
      <c r="I3" s="27" t="s">
        <v>117</v>
      </c>
      <c r="J3" s="38"/>
      <c r="K3" s="38"/>
      <c r="L3" s="38"/>
      <c r="M3" s="38"/>
      <c r="N3" s="38"/>
      <c r="O3" s="38"/>
    </row>
    <row r="4" spans="1:15">
      <c r="A4" s="56">
        <v>2</v>
      </c>
      <c r="B4" s="56" t="s">
        <v>107</v>
      </c>
      <c r="C4" s="56"/>
      <c r="D4" s="56"/>
      <c r="E4" s="57">
        <v>780</v>
      </c>
      <c r="F4" s="56"/>
      <c r="G4" s="58">
        <f>+A4*E4</f>
        <v>1560</v>
      </c>
      <c r="I4" s="38"/>
      <c r="J4" s="38"/>
      <c r="K4" s="38"/>
      <c r="L4" s="38"/>
      <c r="M4" s="38"/>
      <c r="N4" s="38"/>
      <c r="O4" s="38"/>
    </row>
    <row r="5" spans="1:15">
      <c r="A5" s="56">
        <v>135</v>
      </c>
      <c r="B5" s="56" t="s">
        <v>108</v>
      </c>
      <c r="C5" s="56"/>
      <c r="D5" s="56"/>
      <c r="E5" s="57">
        <v>221</v>
      </c>
      <c r="F5" s="15">
        <f>+G5*0.18</f>
        <v>5370.3</v>
      </c>
      <c r="G5" s="58">
        <f t="shared" ref="G5:G6" si="0">+A5*E5</f>
        <v>29835</v>
      </c>
      <c r="I5" s="44" t="s">
        <v>31</v>
      </c>
      <c r="J5" s="44" t="s">
        <v>32</v>
      </c>
      <c r="K5" s="44"/>
      <c r="L5" s="44"/>
      <c r="M5" s="45" t="s">
        <v>33</v>
      </c>
      <c r="N5" s="44" t="s">
        <v>34</v>
      </c>
      <c r="O5" s="44" t="s">
        <v>22</v>
      </c>
    </row>
    <row r="6" spans="1:15">
      <c r="A6" s="56">
        <v>50</v>
      </c>
      <c r="B6" s="56" t="s">
        <v>109</v>
      </c>
      <c r="C6" s="56"/>
      <c r="D6" s="56"/>
      <c r="E6" s="57">
        <v>940</v>
      </c>
      <c r="F6" s="56"/>
      <c r="G6" s="58">
        <f t="shared" si="0"/>
        <v>47000</v>
      </c>
      <c r="I6" s="56">
        <v>96</v>
      </c>
      <c r="J6" s="56" t="s">
        <v>123</v>
      </c>
      <c r="K6" s="56"/>
      <c r="L6" s="56"/>
      <c r="M6" s="57">
        <v>356.75</v>
      </c>
      <c r="N6" s="15">
        <f>+O6*0.18</f>
        <v>6164.6399999999994</v>
      </c>
      <c r="O6" s="58">
        <f>+I6*M6</f>
        <v>34248</v>
      </c>
    </row>
    <row r="7" spans="1:15">
      <c r="A7" s="1">
        <v>50</v>
      </c>
      <c r="B7" s="1" t="s">
        <v>110</v>
      </c>
      <c r="C7" s="1"/>
      <c r="D7" s="1"/>
      <c r="E7" s="15">
        <v>440</v>
      </c>
      <c r="F7" s="15"/>
      <c r="G7" s="19">
        <f t="shared" ref="G7:G14" si="1">+A7*E7</f>
        <v>22000</v>
      </c>
      <c r="I7" s="56">
        <v>48</v>
      </c>
      <c r="J7" s="56" t="s">
        <v>124</v>
      </c>
      <c r="K7" s="56"/>
      <c r="L7" s="56"/>
      <c r="M7" s="57">
        <v>134.37</v>
      </c>
      <c r="N7" s="15">
        <f t="shared" ref="N7:N13" si="2">+O7*0.18</f>
        <v>1160.9567999999999</v>
      </c>
      <c r="O7" s="58">
        <f t="shared" ref="O7:O13" si="3">+I7*M7</f>
        <v>6449.76</v>
      </c>
    </row>
    <row r="8" spans="1:15">
      <c r="A8" s="47">
        <v>500</v>
      </c>
      <c r="B8" s="1" t="s">
        <v>111</v>
      </c>
      <c r="C8" s="1"/>
      <c r="D8" s="1"/>
      <c r="E8" s="1">
        <v>22</v>
      </c>
      <c r="F8" s="1"/>
      <c r="G8" s="19">
        <f t="shared" si="1"/>
        <v>11000</v>
      </c>
      <c r="I8" s="56">
        <v>50</v>
      </c>
      <c r="J8" s="56" t="s">
        <v>125</v>
      </c>
      <c r="K8" s="56"/>
      <c r="L8" s="56"/>
      <c r="M8" s="57">
        <v>349.38</v>
      </c>
      <c r="N8" s="15">
        <f t="shared" si="2"/>
        <v>3144.42</v>
      </c>
      <c r="O8" s="58">
        <f t="shared" si="3"/>
        <v>17469</v>
      </c>
    </row>
    <row r="9" spans="1:15">
      <c r="A9" s="47">
        <v>1000</v>
      </c>
      <c r="B9" s="1" t="s">
        <v>112</v>
      </c>
      <c r="C9" s="1"/>
      <c r="D9" s="1"/>
      <c r="E9" s="1">
        <v>19.899999999999999</v>
      </c>
      <c r="F9" s="1"/>
      <c r="G9" s="19">
        <f t="shared" si="1"/>
        <v>19900</v>
      </c>
      <c r="I9" s="1">
        <v>1000</v>
      </c>
      <c r="J9" s="1" t="s">
        <v>126</v>
      </c>
      <c r="K9" s="1"/>
      <c r="L9" s="1"/>
      <c r="M9" s="15">
        <v>25</v>
      </c>
      <c r="N9" s="15">
        <f t="shared" si="2"/>
        <v>4500</v>
      </c>
      <c r="O9" s="19">
        <f t="shared" si="3"/>
        <v>25000</v>
      </c>
    </row>
    <row r="10" spans="1:15">
      <c r="A10" s="47">
        <v>4</v>
      </c>
      <c r="B10" s="1" t="s">
        <v>113</v>
      </c>
      <c r="C10" s="1"/>
      <c r="D10" s="1"/>
      <c r="E10" s="1">
        <v>833</v>
      </c>
      <c r="F10" s="1"/>
      <c r="G10" s="19">
        <f t="shared" si="1"/>
        <v>3332</v>
      </c>
      <c r="I10" s="47">
        <v>1200</v>
      </c>
      <c r="J10" s="1" t="s">
        <v>127</v>
      </c>
      <c r="K10" s="1"/>
      <c r="L10" s="1"/>
      <c r="M10" s="1">
        <v>42</v>
      </c>
      <c r="N10" s="15">
        <f t="shared" si="2"/>
        <v>9072</v>
      </c>
      <c r="O10" s="19">
        <f t="shared" si="3"/>
        <v>50400</v>
      </c>
    </row>
    <row r="11" spans="1:15">
      <c r="A11" s="47">
        <v>500</v>
      </c>
      <c r="B11" s="1" t="s">
        <v>61</v>
      </c>
      <c r="C11" s="1"/>
      <c r="D11" s="1"/>
      <c r="E11" s="1">
        <v>1.7</v>
      </c>
      <c r="F11" s="1">
        <f>+G11*0.18</f>
        <v>153</v>
      </c>
      <c r="G11" s="19">
        <f t="shared" si="1"/>
        <v>850</v>
      </c>
      <c r="I11" s="47">
        <v>300</v>
      </c>
      <c r="J11" s="1" t="s">
        <v>128</v>
      </c>
      <c r="K11" s="1"/>
      <c r="L11" s="1"/>
      <c r="M11" s="1">
        <v>5.58</v>
      </c>
      <c r="N11" s="15">
        <f t="shared" si="2"/>
        <v>301.32</v>
      </c>
      <c r="O11" s="19">
        <f t="shared" si="3"/>
        <v>1674</v>
      </c>
    </row>
    <row r="12" spans="1:15">
      <c r="A12" s="47">
        <v>2</v>
      </c>
      <c r="B12" s="1" t="s">
        <v>114</v>
      </c>
      <c r="C12" s="1"/>
      <c r="D12" s="1"/>
      <c r="E12" s="1">
        <v>1683</v>
      </c>
      <c r="F12" s="1">
        <f t="shared" ref="F12:F13" si="4">+G12*0.18</f>
        <v>605.88</v>
      </c>
      <c r="G12" s="19">
        <f t="shared" si="1"/>
        <v>3366</v>
      </c>
      <c r="I12" s="47">
        <v>60</v>
      </c>
      <c r="J12" s="1" t="s">
        <v>46</v>
      </c>
      <c r="K12" s="1"/>
      <c r="L12" s="1"/>
      <c r="M12" s="1">
        <v>110</v>
      </c>
      <c r="N12" s="15"/>
      <c r="O12" s="19">
        <f t="shared" si="3"/>
        <v>6600</v>
      </c>
    </row>
    <row r="13" spans="1:15">
      <c r="A13" s="47">
        <v>2</v>
      </c>
      <c r="B13" s="1" t="s">
        <v>115</v>
      </c>
      <c r="C13" s="1"/>
      <c r="D13" s="1"/>
      <c r="E13" s="1">
        <v>2980</v>
      </c>
      <c r="F13" s="1">
        <f t="shared" si="4"/>
        <v>1072.8</v>
      </c>
      <c r="G13" s="1">
        <f t="shared" si="1"/>
        <v>5960</v>
      </c>
      <c r="I13" s="47">
        <v>300</v>
      </c>
      <c r="J13" s="1" t="s">
        <v>129</v>
      </c>
      <c r="K13" s="1"/>
      <c r="L13" s="1"/>
      <c r="M13" s="1">
        <v>42</v>
      </c>
      <c r="N13" s="15">
        <f t="shared" si="2"/>
        <v>2268</v>
      </c>
      <c r="O13" s="19">
        <f t="shared" si="3"/>
        <v>12600</v>
      </c>
    </row>
    <row r="14" spans="1:15">
      <c r="A14" s="47">
        <v>2</v>
      </c>
      <c r="B14" s="1" t="s">
        <v>116</v>
      </c>
      <c r="C14" s="1"/>
      <c r="D14" s="1"/>
      <c r="E14" s="1">
        <v>2520</v>
      </c>
      <c r="F14" s="1"/>
      <c r="G14" s="15">
        <f t="shared" si="1"/>
        <v>5040</v>
      </c>
      <c r="I14" s="47"/>
      <c r="J14" s="1"/>
      <c r="K14" s="1"/>
      <c r="L14" s="1"/>
      <c r="M14" s="1"/>
      <c r="N14" s="1"/>
      <c r="O14" s="19"/>
    </row>
    <row r="15" spans="1:15">
      <c r="A15" s="47"/>
      <c r="B15" s="1"/>
      <c r="C15" s="1"/>
      <c r="D15" s="1"/>
      <c r="E15" s="1"/>
      <c r="F15" s="1"/>
      <c r="G15" s="1"/>
      <c r="I15" s="47"/>
      <c r="J15" s="1"/>
      <c r="K15" s="1"/>
      <c r="L15" s="1"/>
      <c r="M15" s="1"/>
      <c r="N15" s="1"/>
      <c r="O15" s="1"/>
    </row>
    <row r="16" spans="1:15">
      <c r="A16" s="47"/>
      <c r="B16" s="1"/>
      <c r="C16" s="1"/>
      <c r="D16" s="1"/>
      <c r="E16" s="1"/>
      <c r="F16" s="1"/>
      <c r="G16" s="1"/>
      <c r="I16" s="47"/>
      <c r="J16" s="1"/>
      <c r="K16" s="1"/>
      <c r="L16" s="1"/>
      <c r="M16" s="1"/>
      <c r="N16" s="1"/>
      <c r="O16" s="15"/>
    </row>
    <row r="17" spans="1:15">
      <c r="A17" s="47"/>
      <c r="B17" s="1"/>
      <c r="C17" s="1"/>
      <c r="D17" s="1"/>
      <c r="E17" s="1"/>
      <c r="F17" s="1"/>
      <c r="G17" s="1"/>
      <c r="I17" s="47"/>
      <c r="J17" s="1"/>
      <c r="K17" s="1"/>
      <c r="L17" s="1"/>
      <c r="M17" s="1"/>
      <c r="N17" s="1"/>
      <c r="O17" s="1"/>
    </row>
    <row r="18" spans="1:15">
      <c r="A18" s="47"/>
      <c r="B18" s="1"/>
      <c r="C18" s="1"/>
      <c r="D18" s="1"/>
      <c r="E18" s="1"/>
      <c r="F18" s="1"/>
      <c r="G18" s="1"/>
      <c r="I18" s="47"/>
      <c r="J18" s="1"/>
      <c r="K18" s="1"/>
      <c r="L18" s="1"/>
      <c r="M18" s="1"/>
      <c r="N18" s="1"/>
      <c r="O18" s="1"/>
    </row>
    <row r="19" spans="1:15">
      <c r="A19" s="47"/>
      <c r="B19" s="1"/>
      <c r="C19" s="1"/>
      <c r="D19" s="1"/>
      <c r="E19" s="1"/>
      <c r="F19" s="44" t="s">
        <v>36</v>
      </c>
      <c r="G19" s="19">
        <f>SUM(G4:G18)</f>
        <v>149843</v>
      </c>
      <c r="I19" s="47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44" t="s">
        <v>34</v>
      </c>
      <c r="G20" s="1">
        <f>SUM(F4:F17)</f>
        <v>7201.9800000000005</v>
      </c>
      <c r="I20" s="47"/>
      <c r="J20" s="1"/>
      <c r="K20" s="1"/>
      <c r="L20" s="1"/>
      <c r="M20" s="1"/>
      <c r="N20" s="1"/>
      <c r="O20" s="1"/>
    </row>
    <row r="21" spans="1:15">
      <c r="A21" s="1"/>
      <c r="B21" s="1"/>
      <c r="C21" s="1"/>
      <c r="D21" s="1"/>
      <c r="E21" s="1"/>
      <c r="F21" s="44" t="s">
        <v>78</v>
      </c>
      <c r="G21" s="19">
        <f>SUM(G19:G20)</f>
        <v>157044.98000000001</v>
      </c>
      <c r="I21" s="47"/>
      <c r="J21" s="1"/>
      <c r="K21" s="1"/>
      <c r="L21" s="1"/>
      <c r="M21" s="1"/>
      <c r="N21" s="44" t="s">
        <v>36</v>
      </c>
      <c r="O21" s="19">
        <f>SUM(O6:O20)</f>
        <v>154440.76</v>
      </c>
    </row>
    <row r="22" spans="1:15">
      <c r="I22" s="1"/>
      <c r="J22" s="1"/>
      <c r="K22" s="1"/>
      <c r="L22" s="1"/>
      <c r="M22" s="1"/>
      <c r="N22" s="44" t="s">
        <v>34</v>
      </c>
      <c r="O22" s="15">
        <f>SUM(N6:N13)</f>
        <v>26611.336799999997</v>
      </c>
    </row>
    <row r="23" spans="1:15">
      <c r="I23" s="1"/>
      <c r="J23" s="1"/>
      <c r="K23" s="1"/>
      <c r="L23" s="1"/>
      <c r="M23" s="1"/>
      <c r="N23" s="44" t="s">
        <v>78</v>
      </c>
      <c r="O23" s="19">
        <f>SUM(O21:O22)</f>
        <v>181052.0968</v>
      </c>
    </row>
    <row r="24" spans="1:15">
      <c r="I24" s="38"/>
      <c r="J24" s="38"/>
      <c r="K24" s="38"/>
      <c r="L24" s="38"/>
      <c r="M24" s="38"/>
      <c r="N24" s="38"/>
      <c r="O24" s="38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PROYECCION GASTOS</vt:lpstr>
      <vt:lpstr>Hoja2</vt:lpstr>
      <vt:lpstr>Hoja3</vt:lpstr>
      <vt:lpstr>Hoja4</vt:lpstr>
      <vt:lpstr>Hoja5</vt:lpstr>
      <vt:lpstr>Hoja6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Dinorah Cuevas</dc:creator>
  <cp:lastModifiedBy>jortiz</cp:lastModifiedBy>
  <cp:lastPrinted>2023-10-09T17:14:11Z</cp:lastPrinted>
  <dcterms:created xsi:type="dcterms:W3CDTF">2021-04-23T20:25:15Z</dcterms:created>
  <dcterms:modified xsi:type="dcterms:W3CDTF">2023-11-07T12:43:35Z</dcterms:modified>
</cp:coreProperties>
</file>